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AX LEVY\"/>
    </mc:Choice>
  </mc:AlternateContent>
  <bookViews>
    <workbookView xWindow="0" yWindow="0" windowWidth="28800" windowHeight="118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0" i="1" l="1"/>
  <c r="K138" i="1" s="1"/>
  <c r="K139" i="1"/>
  <c r="D135" i="1"/>
  <c r="C135" i="1"/>
  <c r="D133" i="1"/>
  <c r="D134" i="1" s="1"/>
  <c r="C133" i="1"/>
  <c r="C134" i="1" s="1"/>
  <c r="A117" i="1"/>
  <c r="A104" i="1"/>
  <c r="A89" i="1"/>
  <c r="A74" i="1"/>
  <c r="A59" i="1"/>
  <c r="A44" i="1"/>
  <c r="A15" i="1"/>
  <c r="D136" i="1" l="1"/>
  <c r="D138" i="1"/>
  <c r="E134" i="1"/>
  <c r="D139" i="1"/>
  <c r="C138" i="1"/>
  <c r="C139" i="1"/>
  <c r="C136" i="1"/>
  <c r="E133" i="1"/>
  <c r="F133" i="1" s="1"/>
  <c r="K136" i="1"/>
  <c r="K134" i="1"/>
  <c r="E139" i="1" l="1"/>
  <c r="F139" i="1" s="1"/>
  <c r="C140" i="1"/>
  <c r="E138" i="1"/>
  <c r="F138" i="1" s="1"/>
  <c r="E136" i="1"/>
  <c r="F136" i="1" s="1"/>
  <c r="D140" i="1"/>
  <c r="E140" i="1" l="1"/>
  <c r="F140" i="1" s="1"/>
  <c r="K121" i="1" l="1"/>
  <c r="K108" i="1"/>
  <c r="K93" i="1"/>
  <c r="K78" i="1"/>
  <c r="K65" i="1"/>
  <c r="K50" i="1"/>
  <c r="N12" i="1"/>
  <c r="N11" i="1"/>
  <c r="N10" i="1"/>
  <c r="M13" i="1"/>
  <c r="L13" i="1"/>
  <c r="D122" i="1"/>
  <c r="C122" i="1"/>
  <c r="D109" i="1"/>
  <c r="C109" i="1"/>
  <c r="D94" i="1"/>
  <c r="C94" i="1"/>
  <c r="D79" i="1"/>
  <c r="C79" i="1"/>
  <c r="D66" i="1"/>
  <c r="C66" i="1"/>
  <c r="D51" i="1"/>
  <c r="C51" i="1"/>
  <c r="K55" i="1"/>
  <c r="K54" i="1"/>
  <c r="K52" i="1"/>
  <c r="K69" i="1"/>
  <c r="K70" i="1"/>
  <c r="K67" i="1"/>
  <c r="K83" i="1"/>
  <c r="K82" i="1"/>
  <c r="K80" i="1"/>
  <c r="K98" i="1"/>
  <c r="K97" i="1"/>
  <c r="K95" i="1"/>
  <c r="K126" i="1"/>
  <c r="K125" i="1"/>
  <c r="K123" i="1"/>
  <c r="K113" i="1"/>
  <c r="K112" i="1"/>
  <c r="K110" i="1"/>
  <c r="N13" i="1" l="1"/>
  <c r="D47" i="1"/>
  <c r="C47" i="1"/>
  <c r="D120" i="1"/>
  <c r="D121" i="1" s="1"/>
  <c r="C120" i="1"/>
  <c r="C121" i="1" s="1"/>
  <c r="D107" i="1"/>
  <c r="D108" i="1" s="1"/>
  <c r="C107" i="1"/>
  <c r="C108" i="1" s="1"/>
  <c r="C62" i="1"/>
  <c r="C64" i="1" s="1"/>
  <c r="D77" i="1"/>
  <c r="D78" i="1" s="1"/>
  <c r="C92" i="1"/>
  <c r="C93" i="1" s="1"/>
  <c r="C77" i="1"/>
  <c r="C78" i="1" s="1"/>
  <c r="D113" i="1" l="1"/>
  <c r="D112" i="1"/>
  <c r="D83" i="1"/>
  <c r="D82" i="1"/>
  <c r="D125" i="1"/>
  <c r="D126" i="1"/>
  <c r="C123" i="1"/>
  <c r="C126" i="1"/>
  <c r="E121" i="1"/>
  <c r="C125" i="1"/>
  <c r="C82" i="1"/>
  <c r="C83" i="1"/>
  <c r="E78" i="1"/>
  <c r="E108" i="1"/>
  <c r="C113" i="1"/>
  <c r="C112" i="1"/>
  <c r="C98" i="1"/>
  <c r="C97" i="1"/>
  <c r="E47" i="1"/>
  <c r="F47" i="1" s="1"/>
  <c r="C48" i="1"/>
  <c r="C49" i="1" s="1"/>
  <c r="C50" i="1" s="1"/>
  <c r="D48" i="1"/>
  <c r="D49" i="1" s="1"/>
  <c r="D50" i="1" s="1"/>
  <c r="D123" i="1"/>
  <c r="E120" i="1"/>
  <c r="F120" i="1" s="1"/>
  <c r="D110" i="1"/>
  <c r="C110" i="1"/>
  <c r="E107" i="1"/>
  <c r="F107" i="1" s="1"/>
  <c r="D92" i="1"/>
  <c r="D93" i="1" s="1"/>
  <c r="D62" i="1"/>
  <c r="D64" i="1" s="1"/>
  <c r="C95" i="1"/>
  <c r="E77" i="1"/>
  <c r="F77" i="1" s="1"/>
  <c r="D97" i="1" l="1"/>
  <c r="D98" i="1"/>
  <c r="D55" i="1"/>
  <c r="D21" i="1" s="1"/>
  <c r="D54" i="1"/>
  <c r="D20" i="1" s="1"/>
  <c r="E93" i="1"/>
  <c r="E50" i="1"/>
  <c r="E28" i="1" s="1"/>
  <c r="C55" i="1"/>
  <c r="C21" i="1" s="1"/>
  <c r="C54" i="1"/>
  <c r="C20" i="1" s="1"/>
  <c r="E48" i="1"/>
  <c r="F48" i="1" s="1"/>
  <c r="E125" i="1"/>
  <c r="F125" i="1" s="1"/>
  <c r="C127" i="1"/>
  <c r="D52" i="1"/>
  <c r="D19" i="1" s="1"/>
  <c r="C52" i="1"/>
  <c r="E113" i="1"/>
  <c r="F113" i="1" s="1"/>
  <c r="D127" i="1"/>
  <c r="E123" i="1"/>
  <c r="F123" i="1" s="1"/>
  <c r="E126" i="1"/>
  <c r="F126" i="1" s="1"/>
  <c r="E110" i="1"/>
  <c r="F110" i="1" s="1"/>
  <c r="D114" i="1"/>
  <c r="C114" i="1"/>
  <c r="E112" i="1"/>
  <c r="F112" i="1" s="1"/>
  <c r="E92" i="1"/>
  <c r="F92" i="1" s="1"/>
  <c r="D95" i="1"/>
  <c r="C99" i="1"/>
  <c r="C80" i="1"/>
  <c r="D80" i="1"/>
  <c r="C19" i="1" l="1"/>
  <c r="E127" i="1"/>
  <c r="F127" i="1" s="1"/>
  <c r="E49" i="1"/>
  <c r="F49" i="1" s="1"/>
  <c r="E54" i="1"/>
  <c r="F54" i="1" s="1"/>
  <c r="E97" i="1"/>
  <c r="F97" i="1" s="1"/>
  <c r="E98" i="1"/>
  <c r="F98" i="1" s="1"/>
  <c r="E52" i="1"/>
  <c r="F52" i="1" s="1"/>
  <c r="D56" i="1"/>
  <c r="C56" i="1"/>
  <c r="E55" i="1"/>
  <c r="F55" i="1" s="1"/>
  <c r="E114" i="1"/>
  <c r="F114" i="1" s="1"/>
  <c r="E95" i="1"/>
  <c r="F95" i="1" s="1"/>
  <c r="D99" i="1"/>
  <c r="E99" i="1" s="1"/>
  <c r="F99" i="1" s="1"/>
  <c r="E80" i="1"/>
  <c r="F80" i="1" s="1"/>
  <c r="E56" i="1" l="1"/>
  <c r="F56" i="1" s="1"/>
  <c r="C65" i="1" l="1"/>
  <c r="C70" i="1" l="1"/>
  <c r="C69" i="1"/>
  <c r="E62" i="1"/>
  <c r="E64" i="1" s="1"/>
  <c r="D65" i="1"/>
  <c r="D69" i="1" l="1"/>
  <c r="D70" i="1"/>
  <c r="E65" i="1"/>
  <c r="C67" i="1"/>
  <c r="C84" i="1"/>
  <c r="E83" i="1"/>
  <c r="F83" i="1" s="1"/>
  <c r="F62" i="1"/>
  <c r="F64" i="1"/>
  <c r="C71" i="1" l="1"/>
  <c r="D67" i="1"/>
  <c r="E82" i="1"/>
  <c r="F82" i="1" s="1"/>
  <c r="D84" i="1"/>
  <c r="E84" i="1" s="1"/>
  <c r="F84" i="1" s="1"/>
  <c r="C22" i="1" l="1"/>
  <c r="E70" i="1"/>
  <c r="F70" i="1" s="1"/>
  <c r="E21" i="1"/>
  <c r="F21" i="1" s="1"/>
  <c r="E69" i="1"/>
  <c r="F69" i="1" s="1"/>
  <c r="E20" i="1"/>
  <c r="F20" i="1" s="1"/>
  <c r="E67" i="1"/>
  <c r="F67" i="1" s="1"/>
  <c r="D71" i="1"/>
  <c r="E71" i="1" s="1"/>
  <c r="F71" i="1" s="1"/>
  <c r="D22" i="1" l="1"/>
  <c r="E19" i="1"/>
  <c r="F19" i="1" l="1"/>
  <c r="E22" i="1"/>
  <c r="F22" i="1" l="1"/>
  <c r="E27" i="1"/>
  <c r="E29" i="1" s="1"/>
</calcChain>
</file>

<file path=xl/sharedStrings.xml><?xml version="1.0" encoding="utf-8"?>
<sst xmlns="http://schemas.openxmlformats.org/spreadsheetml/2006/main" count="143" uniqueCount="46">
  <si>
    <t>City of Hutchinson, Minnesota</t>
  </si>
  <si>
    <t>Estimated Market Value</t>
  </si>
  <si>
    <t>Homestead Exclusion</t>
  </si>
  <si>
    <t>Taxable Market Value</t>
  </si>
  <si>
    <t>City Tax Rate</t>
  </si>
  <si>
    <t>Total City Taxes Payable</t>
  </si>
  <si>
    <t>Estimated</t>
  </si>
  <si>
    <t>Change</t>
  </si>
  <si>
    <t>%</t>
  </si>
  <si>
    <t>Projection of 2020 Property Taxes</t>
  </si>
  <si>
    <t>Actual</t>
  </si>
  <si>
    <t>N/A</t>
  </si>
  <si>
    <t>Tax Capacity</t>
  </si>
  <si>
    <t>Note: Apartments classified as "LI-Rental" (low-income), taxes are based on a per unit valuation</t>
  </si>
  <si>
    <t>City Taxes</t>
  </si>
  <si>
    <t>EDA Taxes</t>
  </si>
  <si>
    <t>HRA Taxes</t>
  </si>
  <si>
    <t>Total City Taxes</t>
  </si>
  <si>
    <t>Notes:</t>
  </si>
  <si>
    <t>The above totals for 2019 should equal the actual taxes you paid in that year.</t>
  </si>
  <si>
    <t>This analysis is for City taxes only.  Your tax bill may also include County, School and</t>
  </si>
  <si>
    <t xml:space="preserve">       State General taxes, or Special Assessments levied by the County or City.</t>
  </si>
  <si>
    <t>The Estimate for 2020 is based on the estimates for the City's tax levies and an estimate</t>
  </si>
  <si>
    <t xml:space="preserve">       of the tax base.  Your actual 2020 taxes may vary somewhat based on final levy</t>
  </si>
  <si>
    <t>EDA Tax Rate</t>
  </si>
  <si>
    <t>HRA Tax Rate</t>
  </si>
  <si>
    <t>Total</t>
  </si>
  <si>
    <t xml:space="preserve">      * Tax Capacity equals 1.5% for value up to $150,000 and 2.0% for value above $150,000</t>
  </si>
  <si>
    <t xml:space="preserve">       Increase/(Decrease) due to Tax Levy &amp; Tax Base:</t>
  </si>
  <si>
    <t xml:space="preserve">       Increase/(Decrease) due to Property Valuation:</t>
  </si>
  <si>
    <t xml:space="preserve">       Total Estimated Increase/(Decrease)</t>
  </si>
  <si>
    <t>Reasons for the Change in your 2020 Taxes:</t>
  </si>
  <si>
    <t>RES HMSTD - Residential Homestead</t>
  </si>
  <si>
    <t>RES NON-H - Residential Non-Homestead</t>
  </si>
  <si>
    <t>RES NH 4B - Manufactured Home Park</t>
  </si>
  <si>
    <t>MH Park 1 - Manufactured Home Park - Class 1</t>
  </si>
  <si>
    <t>Apartment (not Low-Income)</t>
  </si>
  <si>
    <t>COMM - Commercial / Industrial</t>
  </si>
  <si>
    <t>AG NHSTD - Agriculture Non-Homestead</t>
  </si>
  <si>
    <t>This analysis may not be accurate if your valuation includes value for new improvements.</t>
  </si>
  <si>
    <t xml:space="preserve">       amounts and final tax base.  The Tax Base (Capacity) is determined by the County</t>
  </si>
  <si>
    <t xml:space="preserve">       and is an accumulation of all taxable property values within the City.</t>
  </si>
  <si>
    <t>2019 Estimated Market Value (EMV)</t>
  </si>
  <si>
    <t>2020 Estimated Market Value (EMV)</t>
  </si>
  <si>
    <r>
      <t>Data Entry Required: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rFont val="Arial"/>
        <family val="2"/>
      </rPr>
      <t>Enter the following data from the March 2019 Valuation Notice you received
                                       from the McLeod County Auditor-Treasurer.</t>
    </r>
  </si>
  <si>
    <r>
      <t xml:space="preserve"> Property Classification </t>
    </r>
    <r>
      <rPr>
        <i/>
        <sz val="11"/>
        <color theme="1"/>
        <rFont val="Arial"/>
        <family val="2"/>
      </rPr>
      <t>(choose from drop box)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</si>
</sst>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&quot;$&quot;#,##0.00"/>
    <numFmt numFmtId="168" formatCode="0&quot;)   &quot;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6" fontId="0" fillId="0" borderId="0" xfId="3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7" fillId="0" borderId="0" xfId="2" applyNumberFormat="1" applyFont="1" applyFill="1"/>
    <xf numFmtId="164" fontId="7" fillId="0" borderId="0" xfId="2" applyNumberFormat="1" applyFont="1"/>
    <xf numFmtId="165" fontId="7" fillId="0" borderId="0" xfId="3" applyNumberFormat="1" applyFont="1" applyAlignment="1"/>
    <xf numFmtId="164" fontId="7" fillId="0" borderId="1" xfId="2" applyNumberFormat="1" applyFont="1" applyBorder="1"/>
    <xf numFmtId="165" fontId="7" fillId="0" borderId="1" xfId="3" applyNumberFormat="1" applyFont="1" applyBorder="1" applyAlignment="1"/>
    <xf numFmtId="164" fontId="7" fillId="0" borderId="0" xfId="0" applyNumberFormat="1" applyFont="1" applyAlignment="1"/>
    <xf numFmtId="166" fontId="7" fillId="0" borderId="0" xfId="3" applyNumberFormat="1" applyFont="1"/>
    <xf numFmtId="0" fontId="3" fillId="0" borderId="0" xfId="0" applyFont="1" applyFill="1"/>
    <xf numFmtId="167" fontId="3" fillId="0" borderId="3" xfId="2" applyNumberFormat="1" applyFont="1" applyFill="1" applyBorder="1"/>
    <xf numFmtId="165" fontId="3" fillId="0" borderId="3" xfId="3" applyNumberFormat="1" applyFont="1" applyBorder="1" applyAlignment="1"/>
    <xf numFmtId="167" fontId="7" fillId="0" borderId="0" xfId="2" applyNumberFormat="1" applyFont="1"/>
    <xf numFmtId="165" fontId="7" fillId="0" borderId="0" xfId="3" applyNumberFormat="1" applyFont="1" applyBorder="1" applyAlignment="1"/>
    <xf numFmtId="0" fontId="3" fillId="2" borderId="0" xfId="0" applyFont="1" applyFill="1"/>
    <xf numFmtId="167" fontId="3" fillId="2" borderId="3" xfId="2" applyNumberFormat="1" applyFont="1" applyFill="1" applyBorder="1"/>
    <xf numFmtId="164" fontId="7" fillId="0" borderId="0" xfId="0" applyNumberFormat="1" applyFont="1"/>
    <xf numFmtId="165" fontId="3" fillId="2" borderId="3" xfId="3" applyNumberFormat="1" applyFont="1" applyFill="1" applyBorder="1" applyAlignment="1"/>
    <xf numFmtId="164" fontId="7" fillId="0" borderId="0" xfId="2" applyNumberFormat="1" applyFont="1" applyFill="1" applyAlignment="1">
      <alignment horizontal="right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/>
    <xf numFmtId="0" fontId="3" fillId="0" borderId="0" xfId="1" applyNumberFormat="1" applyFont="1" applyAlignment="1"/>
    <xf numFmtId="167" fontId="7" fillId="0" borderId="0" xfId="0" applyNumberFormat="1" applyFont="1"/>
    <xf numFmtId="165" fontId="7" fillId="0" borderId="0" xfId="3" applyNumberFormat="1" applyFont="1"/>
    <xf numFmtId="0" fontId="3" fillId="3" borderId="0" xfId="0" applyFont="1" applyFill="1"/>
    <xf numFmtId="167" fontId="3" fillId="3" borderId="3" xfId="0" applyNumberFormat="1" applyFont="1" applyFill="1" applyBorder="1"/>
    <xf numFmtId="165" fontId="3" fillId="3" borderId="3" xfId="3" applyNumberFormat="1" applyFont="1" applyFill="1" applyBorder="1"/>
    <xf numFmtId="0" fontId="8" fillId="0" borderId="0" xfId="0" applyFont="1" applyAlignment="1">
      <alignment vertical="top"/>
    </xf>
    <xf numFmtId="166" fontId="1" fillId="0" borderId="0" xfId="3" applyNumberFormat="1" applyFont="1"/>
    <xf numFmtId="166" fontId="0" fillId="0" borderId="0" xfId="0" applyNumberFormat="1"/>
    <xf numFmtId="166" fontId="0" fillId="0" borderId="1" xfId="0" applyNumberFormat="1" applyBorder="1"/>
    <xf numFmtId="0" fontId="3" fillId="0" borderId="10" xfId="0" applyFont="1" applyBorder="1" applyAlignment="1"/>
    <xf numFmtId="0" fontId="0" fillId="0" borderId="1" xfId="0" applyBorder="1" applyAlignment="1"/>
    <xf numFmtId="0" fontId="0" fillId="0" borderId="11" xfId="0" applyBorder="1" applyAlignment="1"/>
    <xf numFmtId="0" fontId="7" fillId="0" borderId="8" xfId="0" applyFont="1" applyBorder="1" applyAlignment="1"/>
    <xf numFmtId="0" fontId="0" fillId="0" borderId="0" xfId="0" applyBorder="1" applyAlignment="1"/>
    <xf numFmtId="7" fontId="7" fillId="0" borderId="9" xfId="2" applyNumberFormat="1" applyFont="1" applyBorder="1" applyAlignment="1"/>
    <xf numFmtId="0" fontId="7" fillId="0" borderId="12" xfId="0" applyFont="1" applyBorder="1" applyAlignment="1"/>
    <xf numFmtId="0" fontId="0" fillId="0" borderId="2" xfId="0" applyBorder="1" applyAlignment="1"/>
    <xf numFmtId="7" fontId="7" fillId="0" borderId="6" xfId="0" applyNumberFormat="1" applyFont="1" applyBorder="1" applyAlignment="1"/>
    <xf numFmtId="164" fontId="13" fillId="4" borderId="4" xfId="0" applyNumberFormat="1" applyFont="1" applyFill="1" applyBorder="1" applyAlignment="1" applyProtection="1">
      <alignment horizontal="center"/>
      <protection locked="0"/>
    </xf>
    <xf numFmtId="168" fontId="2" fillId="0" borderId="0" xfId="1" applyNumberFormat="1" applyFont="1" applyAlignment="1">
      <alignment horizontal="right" vertical="top"/>
    </xf>
    <xf numFmtId="166" fontId="0" fillId="0" borderId="0" xfId="0" applyNumberFormat="1" applyBorder="1"/>
    <xf numFmtId="0" fontId="9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8" xfId="1" applyFont="1" applyBorder="1" applyAlignment="1">
      <alignment horizontal="left"/>
    </xf>
    <xf numFmtId="43" fontId="3" fillId="0" borderId="0" xfId="1" applyFont="1" applyAlignment="1">
      <alignment horizontal="left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13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Alignment="1">
      <alignment horizontal="center" vertical="top"/>
    </xf>
    <xf numFmtId="168" fontId="2" fillId="0" borderId="0" xfId="1" applyNumberFormat="1" applyFont="1" applyAlignment="1">
      <alignment horizontal="right" vertical="top"/>
    </xf>
    <xf numFmtId="0" fontId="15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abSelected="1" workbookViewId="0">
      <selection activeCell="H9" sqref="H9"/>
    </sheetView>
  </sheetViews>
  <sheetFormatPr defaultRowHeight="12.75" x14ac:dyDescent="0.2"/>
  <cols>
    <col min="1" max="1" width="11.140625" customWidth="1"/>
    <col min="2" max="2" width="19.7109375" customWidth="1"/>
    <col min="3" max="5" width="15.85546875" customWidth="1"/>
    <col min="6" max="6" width="14.85546875" customWidth="1"/>
    <col min="11" max="11" width="14.42578125" hidden="1" customWidth="1"/>
    <col min="12" max="14" width="9.140625" hidden="1" customWidth="1"/>
  </cols>
  <sheetData>
    <row r="1" spans="1:14" ht="18" x14ac:dyDescent="0.25">
      <c r="A1" s="60" t="s">
        <v>0</v>
      </c>
      <c r="B1" s="60"/>
      <c r="C1" s="60"/>
      <c r="D1" s="60"/>
      <c r="E1" s="60"/>
      <c r="F1" s="60"/>
      <c r="K1" t="s">
        <v>32</v>
      </c>
    </row>
    <row r="2" spans="1:14" ht="18" x14ac:dyDescent="0.25">
      <c r="A2" s="60" t="s">
        <v>9</v>
      </c>
      <c r="B2" s="60"/>
      <c r="C2" s="60"/>
      <c r="D2" s="60"/>
      <c r="E2" s="60"/>
      <c r="F2" s="60"/>
      <c r="K2" t="s">
        <v>33</v>
      </c>
    </row>
    <row r="3" spans="1:14" ht="16.5" customHeight="1" x14ac:dyDescent="0.2">
      <c r="A3" s="52"/>
      <c r="B3" s="52"/>
      <c r="C3" s="52"/>
      <c r="D3" s="52"/>
      <c r="E3" s="52"/>
      <c r="F3" s="52"/>
      <c r="K3" t="s">
        <v>37</v>
      </c>
    </row>
    <row r="4" spans="1:14" ht="16.5" customHeight="1" x14ac:dyDescent="0.2">
      <c r="A4" s="52"/>
      <c r="B4" s="52"/>
      <c r="C4" s="52"/>
      <c r="D4" s="52"/>
      <c r="E4" s="52"/>
      <c r="F4" s="52"/>
      <c r="K4" t="s">
        <v>36</v>
      </c>
    </row>
    <row r="5" spans="1:14" ht="16.5" customHeight="1" x14ac:dyDescent="0.2">
      <c r="A5" s="69" t="s">
        <v>44</v>
      </c>
      <c r="B5" s="70"/>
      <c r="C5" s="70"/>
      <c r="D5" s="70"/>
      <c r="E5" s="70"/>
      <c r="F5" s="70"/>
      <c r="G5" s="26"/>
      <c r="K5" t="s">
        <v>35</v>
      </c>
    </row>
    <row r="6" spans="1:14" ht="16.5" customHeight="1" x14ac:dyDescent="0.2">
      <c r="A6" s="70"/>
      <c r="B6" s="70"/>
      <c r="C6" s="70"/>
      <c r="D6" s="70"/>
      <c r="E6" s="70"/>
      <c r="F6" s="70"/>
      <c r="K6" t="s">
        <v>34</v>
      </c>
    </row>
    <row r="7" spans="1:14" ht="16.5" customHeight="1" x14ac:dyDescent="0.2">
      <c r="A7" s="71"/>
      <c r="B7" s="71"/>
      <c r="C7" s="71"/>
      <c r="D7" s="71"/>
      <c r="E7" s="71"/>
      <c r="F7" s="71"/>
      <c r="K7" t="s">
        <v>38</v>
      </c>
    </row>
    <row r="8" spans="1:14" ht="16.5" customHeight="1" x14ac:dyDescent="0.25">
      <c r="A8" s="72"/>
      <c r="B8" s="47">
        <v>160000</v>
      </c>
      <c r="C8" s="61" t="s">
        <v>42</v>
      </c>
      <c r="D8" s="62"/>
      <c r="E8" s="62"/>
      <c r="F8" s="62"/>
    </row>
    <row r="9" spans="1:14" ht="16.5" customHeight="1" x14ac:dyDescent="0.25">
      <c r="A9" s="72"/>
      <c r="B9" s="47">
        <v>166500</v>
      </c>
      <c r="C9" s="61" t="s">
        <v>43</v>
      </c>
      <c r="D9" s="62"/>
      <c r="E9" s="62"/>
      <c r="F9" s="62"/>
      <c r="L9" s="1">
        <v>2019</v>
      </c>
      <c r="M9" s="1">
        <v>2020</v>
      </c>
      <c r="N9" s="1" t="s">
        <v>7</v>
      </c>
    </row>
    <row r="10" spans="1:14" ht="16.5" customHeight="1" x14ac:dyDescent="0.2">
      <c r="A10" s="52"/>
      <c r="B10" s="52"/>
      <c r="C10" s="52"/>
      <c r="D10" s="52"/>
      <c r="E10" s="52"/>
      <c r="F10" s="52"/>
      <c r="K10" t="s">
        <v>4</v>
      </c>
      <c r="L10" s="3">
        <v>0.67044999999999999</v>
      </c>
      <c r="M10" s="3">
        <v>0.66339000000000004</v>
      </c>
      <c r="N10" s="36">
        <f>+M10-L10</f>
        <v>-7.0599999999999552E-3</v>
      </c>
    </row>
    <row r="11" spans="1:14" ht="16.5" customHeight="1" x14ac:dyDescent="0.25">
      <c r="A11" s="63" t="s">
        <v>32</v>
      </c>
      <c r="B11" s="64"/>
      <c r="C11" s="65"/>
      <c r="D11" s="28" t="s">
        <v>45</v>
      </c>
      <c r="E11" s="27"/>
      <c r="F11" s="27"/>
      <c r="K11" t="s">
        <v>24</v>
      </c>
      <c r="L11" s="35">
        <v>1.6719999999999999E-2</v>
      </c>
      <c r="M11" s="35">
        <v>1.6729999999999998E-2</v>
      </c>
      <c r="N11" s="36">
        <f>+M11-L11</f>
        <v>9.9999999999995925E-6</v>
      </c>
    </row>
    <row r="12" spans="1:14" ht="16.5" customHeight="1" x14ac:dyDescent="0.2">
      <c r="A12" s="52"/>
      <c r="B12" s="52"/>
      <c r="C12" s="52"/>
      <c r="D12" s="52"/>
      <c r="E12" s="52"/>
      <c r="F12" s="52"/>
      <c r="K12" t="s">
        <v>25</v>
      </c>
      <c r="L12" s="35">
        <v>1.7059999999999999E-2</v>
      </c>
      <c r="M12" s="35">
        <v>1.7069999999999998E-2</v>
      </c>
      <c r="N12" s="36">
        <f>+M12-L12</f>
        <v>9.9999999999995925E-6</v>
      </c>
    </row>
    <row r="13" spans="1:14" ht="16.5" customHeight="1" x14ac:dyDescent="0.2">
      <c r="A13" s="52"/>
      <c r="B13" s="52"/>
      <c r="C13" s="52"/>
      <c r="D13" s="52"/>
      <c r="E13" s="52"/>
      <c r="F13" s="52"/>
      <c r="K13" t="s">
        <v>26</v>
      </c>
      <c r="L13" s="37">
        <f>SUM(L10:L12)</f>
        <v>0.70422999999999991</v>
      </c>
      <c r="M13" s="37">
        <f>SUM(M10:M12)</f>
        <v>0.69719000000000009</v>
      </c>
      <c r="N13" s="37">
        <f>+M13-L13</f>
        <v>-7.0399999999998242E-3</v>
      </c>
    </row>
    <row r="14" spans="1:14" ht="16.5" customHeight="1" x14ac:dyDescent="0.2">
      <c r="A14" s="52"/>
      <c r="B14" s="52"/>
      <c r="C14" s="52"/>
      <c r="D14" s="52"/>
      <c r="E14" s="52"/>
      <c r="F14" s="52"/>
      <c r="L14" s="49"/>
      <c r="M14" s="49"/>
      <c r="N14" s="49"/>
    </row>
    <row r="15" spans="1:14" ht="21" thickBot="1" x14ac:dyDescent="0.25">
      <c r="A15" s="68" t="str">
        <f>IF(A11="","",A11)</f>
        <v>RES HMSTD - Residential Homestead</v>
      </c>
      <c r="B15" s="68"/>
      <c r="C15" s="68"/>
      <c r="D15" s="68"/>
      <c r="E15" s="68"/>
      <c r="F15" s="68"/>
    </row>
    <row r="16" spans="1:14" ht="16.5" customHeight="1" x14ac:dyDescent="0.25">
      <c r="A16" s="51"/>
      <c r="B16" s="51"/>
      <c r="C16" s="6" t="s">
        <v>10</v>
      </c>
      <c r="D16" s="6" t="s">
        <v>6</v>
      </c>
      <c r="E16" s="6" t="s">
        <v>6</v>
      </c>
      <c r="F16" s="6" t="s">
        <v>8</v>
      </c>
    </row>
    <row r="17" spans="1:6" ht="16.5" customHeight="1" thickBot="1" x14ac:dyDescent="0.3">
      <c r="A17" s="52"/>
      <c r="B17" s="52"/>
      <c r="C17" s="25">
        <v>2019</v>
      </c>
      <c r="D17" s="25">
        <v>2020</v>
      </c>
      <c r="E17" s="25" t="s">
        <v>7</v>
      </c>
      <c r="F17" s="25" t="s">
        <v>7</v>
      </c>
    </row>
    <row r="18" spans="1:6" ht="16.5" customHeight="1" x14ac:dyDescent="0.2">
      <c r="A18" s="52"/>
      <c r="B18" s="52"/>
      <c r="C18" s="34"/>
      <c r="D18" s="34"/>
      <c r="E18" s="34"/>
      <c r="F18" s="34"/>
    </row>
    <row r="19" spans="1:6" ht="16.5" customHeight="1" x14ac:dyDescent="0.2">
      <c r="A19" s="58"/>
      <c r="B19" s="5" t="s">
        <v>14</v>
      </c>
      <c r="C19" s="29">
        <f t="shared" ref="C19:D21" si="0">SUMIF($K$45:$K$201,TEXT($A$15,"")&amp;" - "&amp;TEXT($B19,""),C$45:C$201)</f>
        <v>919.86</v>
      </c>
      <c r="D19" s="29">
        <f t="shared" si="0"/>
        <v>956.61</v>
      </c>
      <c r="E19" s="29">
        <f>+D19-C19</f>
        <v>36.75</v>
      </c>
      <c r="F19" s="30">
        <f>+E19/C19</f>
        <v>3.9951731785271671E-2</v>
      </c>
    </row>
    <row r="20" spans="1:6" ht="16.5" customHeight="1" x14ac:dyDescent="0.2">
      <c r="A20" s="58"/>
      <c r="B20" s="5" t="s">
        <v>15</v>
      </c>
      <c r="C20" s="29">
        <f t="shared" si="0"/>
        <v>22.94</v>
      </c>
      <c r="D20" s="29">
        <f t="shared" si="0"/>
        <v>24.12</v>
      </c>
      <c r="E20" s="29">
        <f t="shared" ref="E20:E21" si="1">+D20-C20</f>
        <v>1.1799999999999997</v>
      </c>
      <c r="F20" s="30">
        <f t="shared" ref="F20:F21" si="2">+E20/C20</f>
        <v>5.1438535309503035E-2</v>
      </c>
    </row>
    <row r="21" spans="1:6" ht="16.5" customHeight="1" x14ac:dyDescent="0.2">
      <c r="A21" s="58"/>
      <c r="B21" s="5" t="s">
        <v>16</v>
      </c>
      <c r="C21" s="29">
        <f t="shared" si="0"/>
        <v>23.41</v>
      </c>
      <c r="D21" s="29">
        <f t="shared" si="0"/>
        <v>24.61</v>
      </c>
      <c r="E21" s="29">
        <f t="shared" si="1"/>
        <v>1.1999999999999993</v>
      </c>
      <c r="F21" s="30">
        <f t="shared" si="2"/>
        <v>5.1260145237078142E-2</v>
      </c>
    </row>
    <row r="22" spans="1:6" ht="20.25" customHeight="1" thickBot="1" x14ac:dyDescent="0.3">
      <c r="A22" s="58"/>
      <c r="B22" s="31" t="s">
        <v>17</v>
      </c>
      <c r="C22" s="32">
        <f>SUM(C19:C21)</f>
        <v>966.21</v>
      </c>
      <c r="D22" s="32">
        <f>SUM(D19:D21)</f>
        <v>1005.34</v>
      </c>
      <c r="E22" s="32">
        <f>SUM(E19:E21)</f>
        <v>39.129999999999995</v>
      </c>
      <c r="F22" s="33">
        <f>+E22/C22</f>
        <v>4.0498442367601237E-2</v>
      </c>
    </row>
    <row r="23" spans="1:6" ht="16.5" customHeight="1" thickTop="1" x14ac:dyDescent="0.2">
      <c r="A23" s="52"/>
      <c r="B23" s="52"/>
      <c r="C23" s="52"/>
      <c r="D23" s="52"/>
      <c r="E23" s="52"/>
      <c r="F23" s="52"/>
    </row>
    <row r="24" spans="1:6" ht="16.5" customHeight="1" x14ac:dyDescent="0.2">
      <c r="A24" s="52"/>
      <c r="B24" s="52"/>
      <c r="C24" s="52"/>
      <c r="D24" s="52"/>
      <c r="E24" s="52"/>
      <c r="F24" s="52"/>
    </row>
    <row r="25" spans="1:6" ht="16.5" customHeight="1" x14ac:dyDescent="0.2">
      <c r="A25" s="52"/>
      <c r="B25" s="52"/>
      <c r="C25" s="52"/>
      <c r="D25" s="52"/>
      <c r="E25" s="52"/>
      <c r="F25" s="52"/>
    </row>
    <row r="26" spans="1:6" ht="16.5" customHeight="1" x14ac:dyDescent="0.25">
      <c r="A26" s="54"/>
      <c r="B26" s="38" t="s">
        <v>31</v>
      </c>
      <c r="C26" s="39"/>
      <c r="D26" s="39"/>
      <c r="E26" s="40"/>
      <c r="F26" s="53"/>
    </row>
    <row r="27" spans="1:6" ht="16.5" customHeight="1" x14ac:dyDescent="0.2">
      <c r="A27" s="54"/>
      <c r="B27" s="41" t="s">
        <v>28</v>
      </c>
      <c r="C27" s="42"/>
      <c r="D27" s="42"/>
      <c r="E27" s="43">
        <f>+E22-E28</f>
        <v>-10.170000000000002</v>
      </c>
      <c r="F27" s="53"/>
    </row>
    <row r="28" spans="1:6" ht="16.5" customHeight="1" x14ac:dyDescent="0.2">
      <c r="A28" s="54"/>
      <c r="B28" s="41" t="s">
        <v>29</v>
      </c>
      <c r="C28" s="42"/>
      <c r="D28" s="42"/>
      <c r="E28" s="43">
        <f>ROUND(SUMIF($K$45:$K$128,TEXT($A$15,"")&amp;" - Tax Capacity",$E$45:$E$128)*$L$13,2)</f>
        <v>49.3</v>
      </c>
      <c r="F28" s="53"/>
    </row>
    <row r="29" spans="1:6" ht="16.5" customHeight="1" x14ac:dyDescent="0.2">
      <c r="A29" s="54"/>
      <c r="B29" s="44" t="s">
        <v>30</v>
      </c>
      <c r="C29" s="45"/>
      <c r="D29" s="45"/>
      <c r="E29" s="46">
        <f>SUM(E27:E28)</f>
        <v>39.129999999999995</v>
      </c>
      <c r="F29" s="53"/>
    </row>
    <row r="30" spans="1:6" ht="16.5" customHeight="1" x14ac:dyDescent="0.2">
      <c r="A30" s="52"/>
      <c r="B30" s="52"/>
      <c r="C30" s="52"/>
      <c r="D30" s="52"/>
      <c r="E30" s="52"/>
      <c r="F30" s="52"/>
    </row>
    <row r="31" spans="1:6" ht="16.5" customHeight="1" x14ac:dyDescent="0.2">
      <c r="A31" s="52"/>
      <c r="B31" s="52"/>
      <c r="C31" s="52"/>
      <c r="D31" s="52"/>
      <c r="E31" s="52"/>
      <c r="F31" s="52"/>
    </row>
    <row r="32" spans="1:6" ht="16.5" customHeight="1" x14ac:dyDescent="0.2">
      <c r="A32" s="52"/>
      <c r="B32" s="52"/>
      <c r="C32" s="52"/>
      <c r="D32" s="52"/>
      <c r="E32" s="52"/>
      <c r="F32" s="52"/>
    </row>
    <row r="33" spans="1:6" ht="16.5" customHeight="1" x14ac:dyDescent="0.2">
      <c r="A33" s="55" t="s">
        <v>18</v>
      </c>
      <c r="B33" s="55"/>
      <c r="C33" s="55"/>
      <c r="D33" s="55"/>
      <c r="E33" s="55"/>
      <c r="F33" s="55"/>
    </row>
    <row r="34" spans="1:6" ht="16.5" customHeight="1" x14ac:dyDescent="0.2">
      <c r="A34" s="67">
        <v>1</v>
      </c>
      <c r="B34" s="57" t="s">
        <v>20</v>
      </c>
      <c r="C34" s="57"/>
      <c r="D34" s="57"/>
      <c r="E34" s="57"/>
      <c r="F34" s="57"/>
    </row>
    <row r="35" spans="1:6" ht="16.5" customHeight="1" x14ac:dyDescent="0.2">
      <c r="A35" s="67"/>
      <c r="B35" s="57" t="s">
        <v>21</v>
      </c>
      <c r="C35" s="57"/>
      <c r="D35" s="57"/>
      <c r="E35" s="57"/>
      <c r="F35" s="57"/>
    </row>
    <row r="36" spans="1:6" ht="16.5" customHeight="1" x14ac:dyDescent="0.2">
      <c r="A36" s="48">
        <v>2</v>
      </c>
      <c r="B36" s="57" t="s">
        <v>19</v>
      </c>
      <c r="C36" s="57"/>
      <c r="D36" s="57"/>
      <c r="E36" s="57"/>
      <c r="F36" s="57"/>
    </row>
    <row r="37" spans="1:6" ht="16.5" customHeight="1" x14ac:dyDescent="0.2">
      <c r="A37" s="48">
        <v>3</v>
      </c>
      <c r="B37" s="57" t="s">
        <v>39</v>
      </c>
      <c r="C37" s="57"/>
      <c r="D37" s="57"/>
      <c r="E37" s="57"/>
      <c r="F37" s="57"/>
    </row>
    <row r="38" spans="1:6" ht="16.5" customHeight="1" x14ac:dyDescent="0.2">
      <c r="A38" s="48">
        <v>4</v>
      </c>
      <c r="B38" s="57" t="s">
        <v>22</v>
      </c>
      <c r="C38" s="57"/>
      <c r="D38" s="57"/>
      <c r="E38" s="57"/>
      <c r="F38" s="57"/>
    </row>
    <row r="39" spans="1:6" ht="16.5" customHeight="1" x14ac:dyDescent="0.2">
      <c r="A39" s="66"/>
      <c r="B39" s="57" t="s">
        <v>23</v>
      </c>
      <c r="C39" s="57"/>
      <c r="D39" s="57"/>
      <c r="E39" s="57"/>
      <c r="F39" s="57"/>
    </row>
    <row r="40" spans="1:6" ht="16.5" customHeight="1" x14ac:dyDescent="0.2">
      <c r="A40" s="66"/>
      <c r="B40" s="57" t="s">
        <v>40</v>
      </c>
      <c r="C40" s="57"/>
      <c r="D40" s="57"/>
      <c r="E40" s="57"/>
      <c r="F40" s="57"/>
    </row>
    <row r="41" spans="1:6" ht="16.5" customHeight="1" x14ac:dyDescent="0.2">
      <c r="A41" s="66"/>
      <c r="B41" s="57" t="s">
        <v>41</v>
      </c>
      <c r="C41" s="57"/>
      <c r="D41" s="57"/>
      <c r="E41" s="57"/>
      <c r="F41" s="57"/>
    </row>
    <row r="42" spans="1:6" ht="16.5" customHeight="1" x14ac:dyDescent="0.2">
      <c r="A42" s="56"/>
      <c r="B42" s="56"/>
      <c r="C42" s="56"/>
      <c r="D42" s="56"/>
      <c r="E42" s="56"/>
      <c r="F42" s="56"/>
    </row>
    <row r="43" spans="1:6" ht="16.5" customHeight="1" x14ac:dyDescent="0.2">
      <c r="A43" s="56"/>
      <c r="B43" s="56"/>
      <c r="C43" s="56"/>
      <c r="D43" s="56"/>
      <c r="E43" s="56"/>
      <c r="F43" s="56"/>
    </row>
    <row r="44" spans="1:6" ht="18.75" hidden="1" thickBot="1" x14ac:dyDescent="0.3">
      <c r="A44" s="50" t="str">
        <f>+K1</f>
        <v>RES HMSTD - Residential Homestead</v>
      </c>
      <c r="B44" s="50"/>
      <c r="C44" s="50"/>
      <c r="D44" s="50"/>
      <c r="E44" s="50"/>
      <c r="F44" s="50"/>
    </row>
    <row r="45" spans="1:6" ht="16.5" hidden="1" customHeight="1" x14ac:dyDescent="0.25">
      <c r="A45" s="5"/>
      <c r="B45" s="5"/>
      <c r="C45" s="6" t="s">
        <v>10</v>
      </c>
      <c r="D45" s="6" t="s">
        <v>6</v>
      </c>
      <c r="E45" s="6" t="s">
        <v>6</v>
      </c>
      <c r="F45" s="6" t="s">
        <v>8</v>
      </c>
    </row>
    <row r="46" spans="1:6" ht="16.5" hidden="1" customHeight="1" x14ac:dyDescent="0.25">
      <c r="A46" s="5"/>
      <c r="B46" s="5"/>
      <c r="C46" s="7">
        <v>2019</v>
      </c>
      <c r="D46" s="7">
        <v>2020</v>
      </c>
      <c r="E46" s="7" t="s">
        <v>7</v>
      </c>
      <c r="F46" s="7" t="s">
        <v>7</v>
      </c>
    </row>
    <row r="47" spans="1:6" ht="16.5" hidden="1" customHeight="1" x14ac:dyDescent="0.2">
      <c r="A47" s="5" t="s">
        <v>1</v>
      </c>
      <c r="B47" s="5"/>
      <c r="C47" s="8">
        <f>+$B$8</f>
        <v>160000</v>
      </c>
      <c r="D47" s="8">
        <f>+$B$9</f>
        <v>166500</v>
      </c>
      <c r="E47" s="9">
        <f>+D47-C47</f>
        <v>6500</v>
      </c>
      <c r="F47" s="10">
        <f>+E47/C47</f>
        <v>4.0625000000000001E-2</v>
      </c>
    </row>
    <row r="48" spans="1:6" ht="16.5" hidden="1" customHeight="1" x14ac:dyDescent="0.2">
      <c r="A48" s="5" t="s">
        <v>2</v>
      </c>
      <c r="B48" s="5"/>
      <c r="C48" s="8">
        <f>ROUND(IF(C47&gt;=413800,0,IF(C47&lt;76000,-C47*0.4,-(30400-((C47-76000)*0.09)))),-2)</f>
        <v>-22800</v>
      </c>
      <c r="D48" s="8">
        <f>ROUND(IF(D47&gt;=413800,0,IF(D47&lt;76000,-D47*0.4,-(30400-((D47-76000)*0.09)))),-2)</f>
        <v>-22300</v>
      </c>
      <c r="E48" s="9">
        <f>+D48-C48</f>
        <v>500</v>
      </c>
      <c r="F48" s="10">
        <f t="shared" ref="F48:F49" si="3">+E48/C48</f>
        <v>-2.1929824561403508E-2</v>
      </c>
    </row>
    <row r="49" spans="1:11" ht="16.5" hidden="1" customHeight="1" x14ac:dyDescent="0.2">
      <c r="A49" s="5" t="s">
        <v>3</v>
      </c>
      <c r="B49" s="5"/>
      <c r="C49" s="11">
        <f>+C47+C48</f>
        <v>137200</v>
      </c>
      <c r="D49" s="11">
        <f>+D47+D48</f>
        <v>144200</v>
      </c>
      <c r="E49" s="11">
        <f>SUM(E47:E48)</f>
        <v>7000</v>
      </c>
      <c r="F49" s="12">
        <f t="shared" si="3"/>
        <v>5.1020408163265307E-2</v>
      </c>
    </row>
    <row r="50" spans="1:11" ht="16.5" hidden="1" customHeight="1" x14ac:dyDescent="0.2">
      <c r="A50" s="5" t="s">
        <v>12</v>
      </c>
      <c r="B50" s="5"/>
      <c r="C50" s="9">
        <f>ROUNDUP(C49*0.01,0)</f>
        <v>1372</v>
      </c>
      <c r="D50" s="9">
        <f>ROUNDUP(D49*0.01,0)</f>
        <v>1442</v>
      </c>
      <c r="E50" s="9">
        <f>+D50-C50</f>
        <v>70</v>
      </c>
      <c r="F50" s="13"/>
      <c r="K50" t="str">
        <f>TEXT(A44,"")&amp;" - "&amp;TEXT(A50,"")</f>
        <v>RES HMSTD - Residential Homestead - Tax Capacity</v>
      </c>
    </row>
    <row r="51" spans="1:11" ht="16.5" hidden="1" customHeight="1" x14ac:dyDescent="0.2">
      <c r="A51" s="5" t="s">
        <v>4</v>
      </c>
      <c r="B51" s="5"/>
      <c r="C51" s="14">
        <f>+$L$10</f>
        <v>0.67044999999999999</v>
      </c>
      <c r="D51" s="14">
        <f>+$M$10</f>
        <v>0.66339000000000004</v>
      </c>
      <c r="E51" s="14"/>
      <c r="F51" s="13"/>
    </row>
    <row r="52" spans="1:11" ht="16.5" hidden="1" customHeight="1" thickBot="1" x14ac:dyDescent="0.3">
      <c r="A52" s="15" t="s">
        <v>14</v>
      </c>
      <c r="B52" s="15"/>
      <c r="C52" s="16">
        <f>ROUND(C50*C51,2)</f>
        <v>919.86</v>
      </c>
      <c r="D52" s="16">
        <f>ROUND(D50*D51,2)</f>
        <v>956.61</v>
      </c>
      <c r="E52" s="16">
        <f>+D52-C52</f>
        <v>36.75</v>
      </c>
      <c r="F52" s="17">
        <f t="shared" ref="F52" si="4">+E52/C52</f>
        <v>3.9951731785271671E-2</v>
      </c>
      <c r="K52" t="str">
        <f>TEXT(A44,"")&amp;" - "&amp;TEXT(A52,"")</f>
        <v>RES HMSTD - Residential Homestead - City Taxes</v>
      </c>
    </row>
    <row r="53" spans="1:11" ht="16.5" hidden="1" customHeight="1" thickTop="1" x14ac:dyDescent="0.2">
      <c r="A53" s="5"/>
      <c r="B53" s="5"/>
      <c r="C53" s="9"/>
      <c r="D53" s="9"/>
      <c r="E53" s="9"/>
      <c r="F53" s="13"/>
    </row>
    <row r="54" spans="1:11" ht="16.5" hidden="1" customHeight="1" x14ac:dyDescent="0.2">
      <c r="A54" s="5" t="s">
        <v>15</v>
      </c>
      <c r="B54" s="5"/>
      <c r="C54" s="18">
        <f>ROUND(C50*L$11,2)</f>
        <v>22.94</v>
      </c>
      <c r="D54" s="18">
        <f>ROUND(D50*M$11,2)</f>
        <v>24.12</v>
      </c>
      <c r="E54" s="18">
        <f>+D54-C54</f>
        <v>1.1799999999999997</v>
      </c>
      <c r="F54" s="19">
        <f t="shared" ref="F54:F56" si="5">+E54/C54</f>
        <v>5.1438535309503035E-2</v>
      </c>
      <c r="K54" t="str">
        <f>TEXT(A44,"")&amp;" - "&amp;TEXT(A54,"")</f>
        <v>RES HMSTD - Residential Homestead - EDA Taxes</v>
      </c>
    </row>
    <row r="55" spans="1:11" ht="16.5" hidden="1" customHeight="1" x14ac:dyDescent="0.2">
      <c r="A55" s="5" t="s">
        <v>16</v>
      </c>
      <c r="B55" s="5"/>
      <c r="C55" s="18">
        <f>ROUND(C50*L$12,2)</f>
        <v>23.41</v>
      </c>
      <c r="D55" s="18">
        <f>ROUND(D50*M$12,2)</f>
        <v>24.61</v>
      </c>
      <c r="E55" s="18">
        <f>+D55-C55</f>
        <v>1.1999999999999993</v>
      </c>
      <c r="F55" s="19">
        <f t="shared" si="5"/>
        <v>5.1260145237078142E-2</v>
      </c>
      <c r="K55" t="str">
        <f>TEXT(A44,"")&amp;" - "&amp;TEXT(A55,"")</f>
        <v>RES HMSTD - Residential Homestead - HRA Taxes</v>
      </c>
    </row>
    <row r="56" spans="1:11" ht="16.5" hidden="1" customHeight="1" thickBot="1" x14ac:dyDescent="0.3">
      <c r="A56" s="20" t="s">
        <v>5</v>
      </c>
      <c r="B56" s="20"/>
      <c r="C56" s="21">
        <f>SUM(C52:C55)</f>
        <v>966.21</v>
      </c>
      <c r="D56" s="21">
        <f>SUM(D52:D55)</f>
        <v>1005.34</v>
      </c>
      <c r="E56" s="21">
        <f>+D56-C56</f>
        <v>39.129999999999995</v>
      </c>
      <c r="F56" s="23">
        <f t="shared" si="5"/>
        <v>4.0498442367601237E-2</v>
      </c>
    </row>
    <row r="57" spans="1:11" ht="16.5" hidden="1" customHeight="1" thickTop="1" x14ac:dyDescent="0.2">
      <c r="A57" s="5"/>
      <c r="B57" s="5"/>
      <c r="C57" s="9"/>
      <c r="D57" s="9"/>
      <c r="E57" s="9"/>
      <c r="F57" s="22"/>
    </row>
    <row r="58" spans="1:11" ht="16.5" hidden="1" customHeight="1" x14ac:dyDescent="0.2">
      <c r="A58" s="5"/>
      <c r="B58" s="5"/>
      <c r="C58" s="9"/>
      <c r="D58" s="9"/>
      <c r="E58" s="9"/>
      <c r="F58" s="22"/>
    </row>
    <row r="59" spans="1:11" ht="18.75" hidden="1" thickBot="1" x14ac:dyDescent="0.3">
      <c r="A59" s="50" t="str">
        <f>+K2</f>
        <v>RES NON-H - Residential Non-Homestead</v>
      </c>
      <c r="B59" s="50"/>
      <c r="C59" s="50"/>
      <c r="D59" s="50"/>
      <c r="E59" s="50"/>
      <c r="F59" s="50"/>
    </row>
    <row r="60" spans="1:11" ht="16.5" hidden="1" customHeight="1" x14ac:dyDescent="0.25">
      <c r="A60" s="5"/>
      <c r="B60" s="5"/>
      <c r="C60" s="6" t="s">
        <v>10</v>
      </c>
      <c r="D60" s="6" t="s">
        <v>6</v>
      </c>
      <c r="E60" s="6" t="s">
        <v>6</v>
      </c>
      <c r="F60" s="6" t="s">
        <v>8</v>
      </c>
    </row>
    <row r="61" spans="1:11" ht="16.5" hidden="1" customHeight="1" x14ac:dyDescent="0.25">
      <c r="A61" s="5"/>
      <c r="B61" s="5"/>
      <c r="C61" s="7">
        <v>2019</v>
      </c>
      <c r="D61" s="7">
        <v>2020</v>
      </c>
      <c r="E61" s="7" t="s">
        <v>7</v>
      </c>
      <c r="F61" s="7" t="s">
        <v>7</v>
      </c>
    </row>
    <row r="62" spans="1:11" ht="16.5" hidden="1" customHeight="1" x14ac:dyDescent="0.2">
      <c r="A62" s="5" t="s">
        <v>1</v>
      </c>
      <c r="B62" s="5"/>
      <c r="C62" s="8">
        <f>+$B$8</f>
        <v>160000</v>
      </c>
      <c r="D62" s="8">
        <f>+$B$9</f>
        <v>166500</v>
      </c>
      <c r="E62" s="9">
        <f>+D62-C62</f>
        <v>6500</v>
      </c>
      <c r="F62" s="10">
        <f>+E62/C62</f>
        <v>4.0625000000000001E-2</v>
      </c>
    </row>
    <row r="63" spans="1:11" ht="16.5" hidden="1" customHeight="1" x14ac:dyDescent="0.2">
      <c r="A63" s="5" t="s">
        <v>2</v>
      </c>
      <c r="B63" s="5"/>
      <c r="C63" s="24" t="s">
        <v>11</v>
      </c>
      <c r="D63" s="24" t="s">
        <v>11</v>
      </c>
      <c r="E63" s="24" t="s">
        <v>11</v>
      </c>
      <c r="F63" s="24" t="s">
        <v>11</v>
      </c>
    </row>
    <row r="64" spans="1:11" ht="16.5" hidden="1" customHeight="1" x14ac:dyDescent="0.2">
      <c r="A64" s="5" t="s">
        <v>3</v>
      </c>
      <c r="B64" s="5"/>
      <c r="C64" s="11">
        <f>+C62</f>
        <v>160000</v>
      </c>
      <c r="D64" s="11">
        <f t="shared" ref="D64:E64" si="6">+D62</f>
        <v>166500</v>
      </c>
      <c r="E64" s="11">
        <f t="shared" si="6"/>
        <v>6500</v>
      </c>
      <c r="F64" s="12">
        <f t="shared" ref="F64" si="7">+E64/C64</f>
        <v>4.0625000000000001E-2</v>
      </c>
      <c r="G64" s="2"/>
    </row>
    <row r="65" spans="1:11" ht="16.5" hidden="1" customHeight="1" x14ac:dyDescent="0.2">
      <c r="A65" s="5" t="s">
        <v>12</v>
      </c>
      <c r="B65" s="5"/>
      <c r="C65" s="9">
        <f>ROUNDUP(C64*0.01,0)</f>
        <v>1600</v>
      </c>
      <c r="D65" s="9">
        <f>ROUNDUP(D64*0.01,0)</f>
        <v>1665</v>
      </c>
      <c r="E65" s="9">
        <f>+D65-C65</f>
        <v>65</v>
      </c>
      <c r="F65" s="13"/>
      <c r="K65" t="str">
        <f>TEXT(A59,"")&amp;" - "&amp;TEXT(A65,"")</f>
        <v>RES NON-H - Residential Non-Homestead - Tax Capacity</v>
      </c>
    </row>
    <row r="66" spans="1:11" ht="16.5" hidden="1" customHeight="1" x14ac:dyDescent="0.2">
      <c r="A66" s="5" t="s">
        <v>4</v>
      </c>
      <c r="B66" s="5"/>
      <c r="C66" s="14">
        <f>+$L$10</f>
        <v>0.67044999999999999</v>
      </c>
      <c r="D66" s="14">
        <f>+$M$10</f>
        <v>0.66339000000000004</v>
      </c>
      <c r="E66" s="14"/>
      <c r="F66" s="13"/>
    </row>
    <row r="67" spans="1:11" ht="16.5" hidden="1" customHeight="1" thickBot="1" x14ac:dyDescent="0.3">
      <c r="A67" s="15" t="s">
        <v>14</v>
      </c>
      <c r="B67" s="15"/>
      <c r="C67" s="16">
        <f>ROUND(C65*C66,2)</f>
        <v>1072.72</v>
      </c>
      <c r="D67" s="16">
        <f>ROUND(D65*D66,2)</f>
        <v>1104.54</v>
      </c>
      <c r="E67" s="16">
        <f>+D67-C67</f>
        <v>31.819999999999936</v>
      </c>
      <c r="F67" s="17">
        <f t="shared" ref="F67" si="8">+E67/C67</f>
        <v>2.9662912968901424E-2</v>
      </c>
      <c r="K67" t="str">
        <f>TEXT(A59,"")&amp;" - "&amp;TEXT(A67,"")</f>
        <v>RES NON-H - Residential Non-Homestead - City Taxes</v>
      </c>
    </row>
    <row r="68" spans="1:11" ht="16.5" hidden="1" customHeight="1" thickTop="1" x14ac:dyDescent="0.2">
      <c r="A68" s="5"/>
      <c r="B68" s="5"/>
      <c r="C68" s="9"/>
      <c r="D68" s="9"/>
      <c r="E68" s="9"/>
      <c r="F68" s="13"/>
    </row>
    <row r="69" spans="1:11" ht="16.5" hidden="1" customHeight="1" x14ac:dyDescent="0.2">
      <c r="A69" s="5" t="s">
        <v>15</v>
      </c>
      <c r="B69" s="5"/>
      <c r="C69" s="18">
        <f>ROUND(C65*L$11,2)</f>
        <v>26.75</v>
      </c>
      <c r="D69" s="18">
        <f>ROUND(D65*M$11,2)</f>
        <v>27.86</v>
      </c>
      <c r="E69" s="18">
        <f>+D69-C69</f>
        <v>1.1099999999999994</v>
      </c>
      <c r="F69" s="19">
        <f t="shared" ref="F69:F71" si="9">+E69/C69</f>
        <v>4.1495327102803715E-2</v>
      </c>
      <c r="K69" t="str">
        <f>TEXT(A59,"")&amp;" - "&amp;TEXT(A69,"")</f>
        <v>RES NON-H - Residential Non-Homestead - EDA Taxes</v>
      </c>
    </row>
    <row r="70" spans="1:11" ht="16.5" hidden="1" customHeight="1" x14ac:dyDescent="0.2">
      <c r="A70" s="5" t="s">
        <v>16</v>
      </c>
      <c r="B70" s="5"/>
      <c r="C70" s="18">
        <f>ROUND(C65*L$12,2)</f>
        <v>27.3</v>
      </c>
      <c r="D70" s="18">
        <f>ROUND(D65*M$12,2)</f>
        <v>28.42</v>
      </c>
      <c r="E70" s="18">
        <f>+D70-C70</f>
        <v>1.120000000000001</v>
      </c>
      <c r="F70" s="19">
        <f t="shared" si="9"/>
        <v>4.102564102564106E-2</v>
      </c>
      <c r="K70" t="str">
        <f>TEXT(A59,"")&amp;" - "&amp;TEXT(A70,"")</f>
        <v>RES NON-H - Residential Non-Homestead - HRA Taxes</v>
      </c>
    </row>
    <row r="71" spans="1:11" ht="16.5" hidden="1" customHeight="1" thickBot="1" x14ac:dyDescent="0.3">
      <c r="A71" s="20" t="s">
        <v>5</v>
      </c>
      <c r="B71" s="20"/>
      <c r="C71" s="21">
        <f>SUM(C67:C70)</f>
        <v>1126.77</v>
      </c>
      <c r="D71" s="21">
        <f>SUM(D67:D70)</f>
        <v>1160.82</v>
      </c>
      <c r="E71" s="21">
        <f>+D71-C71</f>
        <v>34.049999999999955</v>
      </c>
      <c r="F71" s="23">
        <f t="shared" si="9"/>
        <v>3.0219121914853923E-2</v>
      </c>
    </row>
    <row r="72" spans="1:11" ht="16.5" hidden="1" customHeight="1" thickTop="1" x14ac:dyDescent="0.2">
      <c r="A72" s="5"/>
      <c r="B72" s="5"/>
      <c r="C72" s="9"/>
      <c r="D72" s="9"/>
      <c r="E72" s="9"/>
      <c r="F72" s="22"/>
    </row>
    <row r="73" spans="1:11" ht="16.5" hidden="1" customHeight="1" x14ac:dyDescent="0.2">
      <c r="A73" s="5"/>
      <c r="B73" s="5"/>
      <c r="C73" s="9"/>
      <c r="D73" s="9"/>
      <c r="E73" s="9"/>
      <c r="F73" s="22"/>
    </row>
    <row r="74" spans="1:11" ht="18.75" hidden="1" thickBot="1" x14ac:dyDescent="0.3">
      <c r="A74" s="50" t="str">
        <f>+K3</f>
        <v>COMM - Commercial / Industrial</v>
      </c>
      <c r="B74" s="50"/>
      <c r="C74" s="50"/>
      <c r="D74" s="50"/>
      <c r="E74" s="50"/>
      <c r="F74" s="50"/>
    </row>
    <row r="75" spans="1:11" ht="16.5" hidden="1" customHeight="1" x14ac:dyDescent="0.25">
      <c r="A75" s="5"/>
      <c r="B75" s="5"/>
      <c r="C75" s="6" t="s">
        <v>10</v>
      </c>
      <c r="D75" s="6" t="s">
        <v>6</v>
      </c>
      <c r="E75" s="6" t="s">
        <v>6</v>
      </c>
      <c r="F75" s="6" t="s">
        <v>8</v>
      </c>
    </row>
    <row r="76" spans="1:11" ht="16.5" hidden="1" customHeight="1" x14ac:dyDescent="0.25">
      <c r="A76" s="5"/>
      <c r="B76" s="5"/>
      <c r="C76" s="7">
        <v>2019</v>
      </c>
      <c r="D76" s="7">
        <v>2020</v>
      </c>
      <c r="E76" s="7" t="s">
        <v>7</v>
      </c>
      <c r="F76" s="7" t="s">
        <v>7</v>
      </c>
    </row>
    <row r="77" spans="1:11" ht="16.5" hidden="1" customHeight="1" x14ac:dyDescent="0.2">
      <c r="A77" s="5" t="s">
        <v>3</v>
      </c>
      <c r="B77" s="5"/>
      <c r="C77" s="11">
        <f>+$B$8</f>
        <v>160000</v>
      </c>
      <c r="D77" s="11">
        <f>+$B$9</f>
        <v>166500</v>
      </c>
      <c r="E77" s="11">
        <f>+D77-C77</f>
        <v>6500</v>
      </c>
      <c r="F77" s="12">
        <f>+E77/C77</f>
        <v>4.0625000000000001E-2</v>
      </c>
    </row>
    <row r="78" spans="1:11" ht="16.5" hidden="1" customHeight="1" x14ac:dyDescent="0.2">
      <c r="A78" s="5" t="s">
        <v>12</v>
      </c>
      <c r="B78" s="5"/>
      <c r="C78" s="9">
        <f>ROUNDUP(IF(C77&gt;150000,(150000*0.015)+((C77-150000)*0.02),C77*0.015),0)</f>
        <v>2450</v>
      </c>
      <c r="D78" s="9">
        <f>ROUNDUP(IF(D77&gt;150000,(150000*0.015)+((D77-150000)*0.02),D77*0.015),0)</f>
        <v>2580</v>
      </c>
      <c r="E78" s="9">
        <f>+D78-C78</f>
        <v>130</v>
      </c>
      <c r="F78" s="13"/>
      <c r="K78" t="str">
        <f>TEXT(A74,"")&amp;" - "&amp;TEXT(A78,"")</f>
        <v>COMM - Commercial / Industrial - Tax Capacity</v>
      </c>
    </row>
    <row r="79" spans="1:11" ht="16.5" hidden="1" customHeight="1" x14ac:dyDescent="0.2">
      <c r="A79" s="5" t="s">
        <v>4</v>
      </c>
      <c r="B79" s="5"/>
      <c r="C79" s="14">
        <f>+$L$10</f>
        <v>0.67044999999999999</v>
      </c>
      <c r="D79" s="14">
        <f>+$M$10</f>
        <v>0.66339000000000004</v>
      </c>
      <c r="E79" s="14"/>
      <c r="F79" s="13"/>
    </row>
    <row r="80" spans="1:11" ht="16.5" hidden="1" customHeight="1" thickBot="1" x14ac:dyDescent="0.3">
      <c r="A80" s="15" t="s">
        <v>14</v>
      </c>
      <c r="B80" s="15"/>
      <c r="C80" s="16">
        <f>ROUND(C78*C79,2)</f>
        <v>1642.6</v>
      </c>
      <c r="D80" s="16">
        <f>ROUND(D78*D79,2)</f>
        <v>1711.55</v>
      </c>
      <c r="E80" s="16">
        <f>+D80-C80</f>
        <v>68.950000000000045</v>
      </c>
      <c r="F80" s="17">
        <f t="shared" ref="F80" si="10">+E80/C80</f>
        <v>4.1976135395105349E-2</v>
      </c>
      <c r="K80" t="str">
        <f>TEXT(A74,"")&amp;" - "&amp;TEXT(A80,"")</f>
        <v>COMM - Commercial / Industrial - City Taxes</v>
      </c>
    </row>
    <row r="81" spans="1:11" ht="16.5" hidden="1" customHeight="1" thickTop="1" x14ac:dyDescent="0.2">
      <c r="A81" s="5"/>
      <c r="B81" s="5"/>
      <c r="C81" s="9"/>
      <c r="D81" s="9"/>
      <c r="E81" s="9"/>
      <c r="F81" s="13"/>
    </row>
    <row r="82" spans="1:11" ht="16.5" hidden="1" customHeight="1" x14ac:dyDescent="0.2">
      <c r="A82" s="5" t="s">
        <v>15</v>
      </c>
      <c r="B82" s="5"/>
      <c r="C82" s="18">
        <f>ROUND(C78*L$11,2)</f>
        <v>40.96</v>
      </c>
      <c r="D82" s="18">
        <f>ROUND(D78*M$11,2)</f>
        <v>43.16</v>
      </c>
      <c r="E82" s="18">
        <f>+D82-C82</f>
        <v>2.1999999999999957</v>
      </c>
      <c r="F82" s="19">
        <f t="shared" ref="F82:F84" si="11">+E82/C82</f>
        <v>5.3710937499999896E-2</v>
      </c>
      <c r="K82" t="str">
        <f>TEXT(A74,"")&amp;" - "&amp;TEXT(A82,"")</f>
        <v>COMM - Commercial / Industrial - EDA Taxes</v>
      </c>
    </row>
    <row r="83" spans="1:11" ht="16.5" hidden="1" customHeight="1" x14ac:dyDescent="0.2">
      <c r="A83" s="5" t="s">
        <v>16</v>
      </c>
      <c r="B83" s="5"/>
      <c r="C83" s="18">
        <f>ROUND(C78*L$12,2)</f>
        <v>41.8</v>
      </c>
      <c r="D83" s="18">
        <f>ROUND(D78*M$12,2)</f>
        <v>44.04</v>
      </c>
      <c r="E83" s="18">
        <f>+D83-C83</f>
        <v>2.240000000000002</v>
      </c>
      <c r="F83" s="19">
        <f t="shared" si="11"/>
        <v>5.3588516746411533E-2</v>
      </c>
      <c r="K83" t="str">
        <f>TEXT(A74,"")&amp;" - "&amp;TEXT(A83,"")</f>
        <v>COMM - Commercial / Industrial - HRA Taxes</v>
      </c>
    </row>
    <row r="84" spans="1:11" ht="16.5" hidden="1" customHeight="1" thickBot="1" x14ac:dyDescent="0.3">
      <c r="A84" s="20" t="s">
        <v>5</v>
      </c>
      <c r="B84" s="20"/>
      <c r="C84" s="21">
        <f>SUM(C80:C83)</f>
        <v>1725.36</v>
      </c>
      <c r="D84" s="21">
        <f>SUM(D80:D83)</f>
        <v>1798.75</v>
      </c>
      <c r="E84" s="21">
        <f>+D84-C84</f>
        <v>73.3900000000001</v>
      </c>
      <c r="F84" s="23">
        <f t="shared" si="11"/>
        <v>4.2536050447442915E-2</v>
      </c>
    </row>
    <row r="85" spans="1:11" ht="16.5" hidden="1" customHeight="1" thickTop="1" x14ac:dyDescent="0.2">
      <c r="A85" s="5"/>
      <c r="B85" s="5"/>
      <c r="C85" s="22"/>
      <c r="D85" s="22"/>
      <c r="E85" s="22"/>
      <c r="F85" s="22"/>
    </row>
    <row r="86" spans="1:11" ht="16.5" hidden="1" customHeight="1" x14ac:dyDescent="0.2">
      <c r="A86" s="4" t="s">
        <v>27</v>
      </c>
      <c r="B86" s="4"/>
      <c r="C86" s="5"/>
      <c r="D86" s="5"/>
      <c r="E86" s="5"/>
      <c r="F86" s="5"/>
    </row>
    <row r="87" spans="1:11" ht="16.5" hidden="1" customHeight="1" x14ac:dyDescent="0.2">
      <c r="A87" s="5"/>
      <c r="B87" s="5"/>
      <c r="C87" s="5"/>
      <c r="D87" s="5"/>
      <c r="E87" s="5"/>
      <c r="F87" s="5"/>
    </row>
    <row r="88" spans="1:11" ht="16.5" hidden="1" customHeight="1" x14ac:dyDescent="0.2">
      <c r="A88" s="5"/>
      <c r="B88" s="5"/>
      <c r="C88" s="5"/>
      <c r="D88" s="5"/>
      <c r="E88" s="5"/>
      <c r="F88" s="5"/>
    </row>
    <row r="89" spans="1:11" ht="18.75" hidden="1" thickBot="1" x14ac:dyDescent="0.3">
      <c r="A89" s="50" t="str">
        <f>+K4</f>
        <v>Apartment (not Low-Income)</v>
      </c>
      <c r="B89" s="50"/>
      <c r="C89" s="50"/>
      <c r="D89" s="50"/>
      <c r="E89" s="50"/>
      <c r="F89" s="50"/>
    </row>
    <row r="90" spans="1:11" ht="16.5" hidden="1" customHeight="1" x14ac:dyDescent="0.25">
      <c r="A90" s="5"/>
      <c r="B90" s="5"/>
      <c r="C90" s="6" t="s">
        <v>10</v>
      </c>
      <c r="D90" s="6" t="s">
        <v>6</v>
      </c>
      <c r="E90" s="6" t="s">
        <v>6</v>
      </c>
      <c r="F90" s="6" t="s">
        <v>8</v>
      </c>
    </row>
    <row r="91" spans="1:11" ht="16.5" hidden="1" customHeight="1" x14ac:dyDescent="0.25">
      <c r="A91" s="5"/>
      <c r="B91" s="5"/>
      <c r="C91" s="7">
        <v>2019</v>
      </c>
      <c r="D91" s="7">
        <v>2020</v>
      </c>
      <c r="E91" s="7" t="s">
        <v>7</v>
      </c>
      <c r="F91" s="7" t="s">
        <v>7</v>
      </c>
    </row>
    <row r="92" spans="1:11" ht="16.5" hidden="1" customHeight="1" x14ac:dyDescent="0.2">
      <c r="A92" s="5" t="s">
        <v>3</v>
      </c>
      <c r="B92" s="5"/>
      <c r="C92" s="11">
        <f>+$B$8</f>
        <v>160000</v>
      </c>
      <c r="D92" s="11">
        <f>+$B$9</f>
        <v>166500</v>
      </c>
      <c r="E92" s="11">
        <f>+D92-C92</f>
        <v>6500</v>
      </c>
      <c r="F92" s="12">
        <f>+E92/C92</f>
        <v>4.0625000000000001E-2</v>
      </c>
    </row>
    <row r="93" spans="1:11" ht="16.5" hidden="1" customHeight="1" x14ac:dyDescent="0.2">
      <c r="A93" s="5" t="s">
        <v>12</v>
      </c>
      <c r="B93" s="5"/>
      <c r="C93" s="9">
        <f>ROUNDUP(C92*0.0125,0)</f>
        <v>2000</v>
      </c>
      <c r="D93" s="9">
        <f>ROUNDUP(D92*0.0125,0)</f>
        <v>2082</v>
      </c>
      <c r="E93" s="9">
        <f>+D93-C93</f>
        <v>82</v>
      </c>
      <c r="F93" s="13"/>
      <c r="K93" t="str">
        <f>TEXT(A89,"")&amp;" - "&amp;TEXT(A93,"")</f>
        <v>Apartment (not Low-Income) - Tax Capacity</v>
      </c>
    </row>
    <row r="94" spans="1:11" ht="16.5" hidden="1" customHeight="1" x14ac:dyDescent="0.2">
      <c r="A94" s="5" t="s">
        <v>4</v>
      </c>
      <c r="B94" s="5"/>
      <c r="C94" s="14">
        <f>+$L$10</f>
        <v>0.67044999999999999</v>
      </c>
      <c r="D94" s="14">
        <f>+$M$10</f>
        <v>0.66339000000000004</v>
      </c>
      <c r="E94" s="14"/>
      <c r="F94" s="13"/>
    </row>
    <row r="95" spans="1:11" ht="16.5" hidden="1" customHeight="1" thickBot="1" x14ac:dyDescent="0.3">
      <c r="A95" s="15" t="s">
        <v>14</v>
      </c>
      <c r="B95" s="15"/>
      <c r="C95" s="16">
        <f>ROUND(C93*C94,2)</f>
        <v>1340.9</v>
      </c>
      <c r="D95" s="16">
        <f>ROUND(D93*D94,2)</f>
        <v>1381.18</v>
      </c>
      <c r="E95" s="16">
        <f>+D95-C95</f>
        <v>40.279999999999973</v>
      </c>
      <c r="F95" s="17">
        <f t="shared" ref="F95" si="12">+E95/C95</f>
        <v>3.0039525691699584E-2</v>
      </c>
      <c r="K95" t="str">
        <f>TEXT(A89,"")&amp;" - "&amp;TEXT(A95,"")</f>
        <v>Apartment (not Low-Income) - City Taxes</v>
      </c>
    </row>
    <row r="96" spans="1:11" ht="16.5" hidden="1" customHeight="1" thickTop="1" x14ac:dyDescent="0.2">
      <c r="A96" s="5"/>
      <c r="B96" s="5"/>
      <c r="C96" s="9"/>
      <c r="D96" s="9"/>
      <c r="E96" s="9"/>
      <c r="F96" s="13"/>
    </row>
    <row r="97" spans="1:11" ht="16.5" hidden="1" customHeight="1" x14ac:dyDescent="0.2">
      <c r="A97" s="5" t="s">
        <v>15</v>
      </c>
      <c r="B97" s="5"/>
      <c r="C97" s="18">
        <f>ROUND(C93*L$11,2)</f>
        <v>33.44</v>
      </c>
      <c r="D97" s="18">
        <f>ROUND(D93*M$11,2)</f>
        <v>34.83</v>
      </c>
      <c r="E97" s="18">
        <f>+D97-C97</f>
        <v>1.3900000000000006</v>
      </c>
      <c r="F97" s="19">
        <f t="shared" ref="F97:F99" si="13">+E97/C97</f>
        <v>4.1566985645933037E-2</v>
      </c>
      <c r="K97" t="str">
        <f>TEXT(A89,"")&amp;" - "&amp;TEXT(A97,"")</f>
        <v>Apartment (not Low-Income) - EDA Taxes</v>
      </c>
    </row>
    <row r="98" spans="1:11" ht="16.5" hidden="1" customHeight="1" x14ac:dyDescent="0.2">
      <c r="A98" s="5" t="s">
        <v>16</v>
      </c>
      <c r="B98" s="5"/>
      <c r="C98" s="18">
        <f>ROUND(C93*L$12,2)</f>
        <v>34.119999999999997</v>
      </c>
      <c r="D98" s="18">
        <f>ROUND(D93*M$12,2)</f>
        <v>35.54</v>
      </c>
      <c r="E98" s="18">
        <f>+D98-C98</f>
        <v>1.4200000000000017</v>
      </c>
      <c r="F98" s="19">
        <f t="shared" si="13"/>
        <v>4.1617819460726901E-2</v>
      </c>
      <c r="K98" t="str">
        <f>TEXT(A89,"")&amp;" - "&amp;TEXT(A98,"")</f>
        <v>Apartment (not Low-Income) - HRA Taxes</v>
      </c>
    </row>
    <row r="99" spans="1:11" ht="16.5" hidden="1" customHeight="1" thickBot="1" x14ac:dyDescent="0.3">
      <c r="A99" s="20" t="s">
        <v>5</v>
      </c>
      <c r="B99" s="20"/>
      <c r="C99" s="21">
        <f>SUM(C95:C98)</f>
        <v>1408.46</v>
      </c>
      <c r="D99" s="21">
        <f>SUM(D95:D98)</f>
        <v>1451.55</v>
      </c>
      <c r="E99" s="21">
        <f>+D99-C99</f>
        <v>43.089999999999918</v>
      </c>
      <c r="F99" s="23">
        <f t="shared" si="13"/>
        <v>3.0593698081592603E-2</v>
      </c>
    </row>
    <row r="100" spans="1:11" ht="16.5" hidden="1" customHeight="1" thickTop="1" x14ac:dyDescent="0.2">
      <c r="A100" s="5"/>
      <c r="B100" s="5"/>
      <c r="C100" s="22"/>
      <c r="D100" s="22"/>
      <c r="E100" s="22"/>
      <c r="F100" s="22"/>
    </row>
    <row r="101" spans="1:11" ht="16.5" hidden="1" customHeight="1" x14ac:dyDescent="0.2">
      <c r="A101" s="59" t="s">
        <v>13</v>
      </c>
      <c r="B101" s="59"/>
      <c r="C101" s="59"/>
      <c r="D101" s="59"/>
      <c r="E101" s="59"/>
      <c r="F101" s="59"/>
    </row>
    <row r="102" spans="1:11" ht="15" hidden="1" customHeight="1" x14ac:dyDescent="0.2"/>
    <row r="103" spans="1:11" ht="15" hidden="1" customHeight="1" x14ac:dyDescent="0.2"/>
    <row r="104" spans="1:11" ht="18.75" hidden="1" thickBot="1" x14ac:dyDescent="0.3">
      <c r="A104" s="50" t="str">
        <f>+K5</f>
        <v>MH Park 1 - Manufactured Home Park - Class 1</v>
      </c>
      <c r="B104" s="50"/>
      <c r="C104" s="50"/>
      <c r="D104" s="50"/>
      <c r="E104" s="50"/>
      <c r="F104" s="50"/>
    </row>
    <row r="105" spans="1:11" ht="16.5" hidden="1" customHeight="1" x14ac:dyDescent="0.25">
      <c r="A105" s="5"/>
      <c r="B105" s="5"/>
      <c r="C105" s="6" t="s">
        <v>10</v>
      </c>
      <c r="D105" s="6" t="s">
        <v>6</v>
      </c>
      <c r="E105" s="6" t="s">
        <v>6</v>
      </c>
      <c r="F105" s="6" t="s">
        <v>8</v>
      </c>
    </row>
    <row r="106" spans="1:11" ht="16.5" hidden="1" customHeight="1" x14ac:dyDescent="0.25">
      <c r="A106" s="5"/>
      <c r="B106" s="5"/>
      <c r="C106" s="7">
        <v>2019</v>
      </c>
      <c r="D106" s="7">
        <v>2020</v>
      </c>
      <c r="E106" s="7" t="s">
        <v>7</v>
      </c>
      <c r="F106" s="7" t="s">
        <v>7</v>
      </c>
    </row>
    <row r="107" spans="1:11" ht="16.5" hidden="1" customHeight="1" x14ac:dyDescent="0.2">
      <c r="A107" s="5" t="s">
        <v>3</v>
      </c>
      <c r="B107" s="5"/>
      <c r="C107" s="11">
        <f>+$B$8</f>
        <v>160000</v>
      </c>
      <c r="D107" s="11">
        <f>+$B$9</f>
        <v>166500</v>
      </c>
      <c r="E107" s="11">
        <f>+D107-C107</f>
        <v>6500</v>
      </c>
      <c r="F107" s="12">
        <f>+E107/C107</f>
        <v>4.0625000000000001E-2</v>
      </c>
    </row>
    <row r="108" spans="1:11" ht="16.5" hidden="1" customHeight="1" x14ac:dyDescent="0.2">
      <c r="A108" s="5" t="s">
        <v>12</v>
      </c>
      <c r="B108" s="5"/>
      <c r="C108" s="9">
        <f>ROUNDUP(C107*0.01,0)</f>
        <v>1600</v>
      </c>
      <c r="D108" s="9">
        <f>ROUNDUP(D107*0.01,0)</f>
        <v>1665</v>
      </c>
      <c r="E108" s="9">
        <f>+D108-C108</f>
        <v>65</v>
      </c>
      <c r="F108" s="13"/>
      <c r="K108" t="str">
        <f>TEXT(A104,"")&amp;" - "&amp;TEXT(A108,"")</f>
        <v>MH Park 1 - Manufactured Home Park - Class 1 - Tax Capacity</v>
      </c>
    </row>
    <row r="109" spans="1:11" ht="16.5" hidden="1" customHeight="1" x14ac:dyDescent="0.2">
      <c r="A109" s="5" t="s">
        <v>4</v>
      </c>
      <c r="B109" s="5"/>
      <c r="C109" s="14">
        <f>+$L$10</f>
        <v>0.67044999999999999</v>
      </c>
      <c r="D109" s="14">
        <f>+$M$10</f>
        <v>0.66339000000000004</v>
      </c>
      <c r="E109" s="14"/>
      <c r="F109" s="13"/>
    </row>
    <row r="110" spans="1:11" ht="16.5" hidden="1" customHeight="1" thickBot="1" x14ac:dyDescent="0.3">
      <c r="A110" s="15" t="s">
        <v>14</v>
      </c>
      <c r="B110" s="15"/>
      <c r="C110" s="16">
        <f>ROUND(C108*C109,2)</f>
        <v>1072.72</v>
      </c>
      <c r="D110" s="16">
        <f>ROUND(D108*D109,2)</f>
        <v>1104.54</v>
      </c>
      <c r="E110" s="16">
        <f>+D110-C110</f>
        <v>31.819999999999936</v>
      </c>
      <c r="F110" s="17">
        <f t="shared" ref="F110" si="14">+E110/C110</f>
        <v>2.9662912968901424E-2</v>
      </c>
      <c r="K110" t="str">
        <f>TEXT(A104,"")&amp;" - "&amp;TEXT(A110,"")</f>
        <v>MH Park 1 - Manufactured Home Park - Class 1 - City Taxes</v>
      </c>
    </row>
    <row r="111" spans="1:11" ht="16.5" hidden="1" customHeight="1" thickTop="1" x14ac:dyDescent="0.2">
      <c r="A111" s="5"/>
      <c r="B111" s="5"/>
      <c r="C111" s="9"/>
      <c r="D111" s="9"/>
      <c r="E111" s="9"/>
      <c r="F111" s="13"/>
    </row>
    <row r="112" spans="1:11" ht="16.5" hidden="1" customHeight="1" x14ac:dyDescent="0.2">
      <c r="A112" s="5" t="s">
        <v>15</v>
      </c>
      <c r="B112" s="5"/>
      <c r="C112" s="18">
        <f>ROUND(C108*L$11,2)</f>
        <v>26.75</v>
      </c>
      <c r="D112" s="18">
        <f>ROUND(D108*M$11,2)</f>
        <v>27.86</v>
      </c>
      <c r="E112" s="18">
        <f>+D112-C112</f>
        <v>1.1099999999999994</v>
      </c>
      <c r="F112" s="19">
        <f t="shared" ref="F112:F114" si="15">+E112/C112</f>
        <v>4.1495327102803715E-2</v>
      </c>
      <c r="K112" t="str">
        <f>TEXT(A104,"")&amp;" - "&amp;TEXT(A112,"")</f>
        <v>MH Park 1 - Manufactured Home Park - Class 1 - EDA Taxes</v>
      </c>
    </row>
    <row r="113" spans="1:11" ht="16.5" hidden="1" customHeight="1" x14ac:dyDescent="0.2">
      <c r="A113" s="5" t="s">
        <v>16</v>
      </c>
      <c r="B113" s="5"/>
      <c r="C113" s="18">
        <f>ROUND(C108*L$12,2)</f>
        <v>27.3</v>
      </c>
      <c r="D113" s="18">
        <f>ROUND(D108*M$12,2)</f>
        <v>28.42</v>
      </c>
      <c r="E113" s="18">
        <f>+D113-C113</f>
        <v>1.120000000000001</v>
      </c>
      <c r="F113" s="19">
        <f t="shared" si="15"/>
        <v>4.102564102564106E-2</v>
      </c>
      <c r="K113" t="str">
        <f>TEXT(A104,"")&amp;" - "&amp;TEXT(A113,"")</f>
        <v>MH Park 1 - Manufactured Home Park - Class 1 - HRA Taxes</v>
      </c>
    </row>
    <row r="114" spans="1:11" ht="16.5" hidden="1" customHeight="1" thickBot="1" x14ac:dyDescent="0.3">
      <c r="A114" s="20" t="s">
        <v>5</v>
      </c>
      <c r="B114" s="20"/>
      <c r="C114" s="21">
        <f>SUM(C110:C113)</f>
        <v>1126.77</v>
      </c>
      <c r="D114" s="21">
        <f>SUM(D110:D113)</f>
        <v>1160.82</v>
      </c>
      <c r="E114" s="21">
        <f>+D114-C114</f>
        <v>34.049999999999955</v>
      </c>
      <c r="F114" s="23">
        <f t="shared" si="15"/>
        <v>3.0219121914853923E-2</v>
      </c>
    </row>
    <row r="115" spans="1:11" ht="15" hidden="1" customHeight="1" thickTop="1" x14ac:dyDescent="0.2"/>
    <row r="116" spans="1:11" ht="15" hidden="1" customHeight="1" x14ac:dyDescent="0.2"/>
    <row r="117" spans="1:11" ht="18.75" hidden="1" thickBot="1" x14ac:dyDescent="0.3">
      <c r="A117" s="50" t="str">
        <f>+K6</f>
        <v>RES NH 4B - Manufactured Home Park</v>
      </c>
      <c r="B117" s="50"/>
      <c r="C117" s="50"/>
      <c r="D117" s="50"/>
      <c r="E117" s="50"/>
      <c r="F117" s="50"/>
    </row>
    <row r="118" spans="1:11" ht="18.75" hidden="1" customHeight="1" x14ac:dyDescent="0.25">
      <c r="A118" s="5"/>
      <c r="B118" s="5"/>
      <c r="C118" s="6" t="s">
        <v>10</v>
      </c>
      <c r="D118" s="6" t="s">
        <v>6</v>
      </c>
      <c r="E118" s="6" t="s">
        <v>6</v>
      </c>
      <c r="F118" s="6" t="s">
        <v>8</v>
      </c>
    </row>
    <row r="119" spans="1:11" ht="18.75" hidden="1" customHeight="1" x14ac:dyDescent="0.25">
      <c r="A119" s="5"/>
      <c r="B119" s="5"/>
      <c r="C119" s="7">
        <v>2019</v>
      </c>
      <c r="D119" s="7">
        <v>2020</v>
      </c>
      <c r="E119" s="7" t="s">
        <v>7</v>
      </c>
      <c r="F119" s="7" t="s">
        <v>7</v>
      </c>
    </row>
    <row r="120" spans="1:11" ht="18.75" hidden="1" customHeight="1" x14ac:dyDescent="0.2">
      <c r="A120" s="5" t="s">
        <v>3</v>
      </c>
      <c r="B120" s="5"/>
      <c r="C120" s="11">
        <f>+$B$8</f>
        <v>160000</v>
      </c>
      <c r="D120" s="11">
        <f>+$B$9</f>
        <v>166500</v>
      </c>
      <c r="E120" s="11">
        <f>+D120-C120</f>
        <v>6500</v>
      </c>
      <c r="F120" s="12">
        <f>+E120/C120</f>
        <v>4.0625000000000001E-2</v>
      </c>
    </row>
    <row r="121" spans="1:11" ht="18.75" hidden="1" customHeight="1" x14ac:dyDescent="0.2">
      <c r="A121" s="5" t="s">
        <v>12</v>
      </c>
      <c r="B121" s="5"/>
      <c r="C121" s="9">
        <f>ROUNDUP(C120*0.0125,0)</f>
        <v>2000</v>
      </c>
      <c r="D121" s="9">
        <f>ROUNDUP(D120*0.0125,0)</f>
        <v>2082</v>
      </c>
      <c r="E121" s="9">
        <f>+D121-C121</f>
        <v>82</v>
      </c>
      <c r="F121" s="13"/>
      <c r="K121" t="str">
        <f>TEXT(A117,"")&amp;" - "&amp;TEXT(A121,"")</f>
        <v>RES NH 4B - Manufactured Home Park - Tax Capacity</v>
      </c>
    </row>
    <row r="122" spans="1:11" ht="18.75" hidden="1" customHeight="1" x14ac:dyDescent="0.2">
      <c r="A122" s="5" t="s">
        <v>4</v>
      </c>
      <c r="B122" s="5"/>
      <c r="C122" s="14">
        <f>+$L$10</f>
        <v>0.67044999999999999</v>
      </c>
      <c r="D122" s="14">
        <f>+$M$10</f>
        <v>0.66339000000000004</v>
      </c>
      <c r="E122" s="14"/>
      <c r="F122" s="13"/>
    </row>
    <row r="123" spans="1:11" ht="18.75" hidden="1" customHeight="1" thickBot="1" x14ac:dyDescent="0.3">
      <c r="A123" s="15" t="s">
        <v>14</v>
      </c>
      <c r="B123" s="15"/>
      <c r="C123" s="16">
        <f>ROUND(C121*C122,2)</f>
        <v>1340.9</v>
      </c>
      <c r="D123" s="16">
        <f>ROUND(D121*D122,2)</f>
        <v>1381.18</v>
      </c>
      <c r="E123" s="16">
        <f>+D123-C123</f>
        <v>40.279999999999973</v>
      </c>
      <c r="F123" s="17">
        <f t="shared" ref="F123" si="16">+E123/C123</f>
        <v>3.0039525691699584E-2</v>
      </c>
      <c r="K123" t="str">
        <f>TEXT(A117,"")&amp;" - "&amp;TEXT(A123,"")</f>
        <v>RES NH 4B - Manufactured Home Park - City Taxes</v>
      </c>
    </row>
    <row r="124" spans="1:11" ht="18.75" hidden="1" customHeight="1" thickTop="1" x14ac:dyDescent="0.2">
      <c r="A124" s="5"/>
      <c r="B124" s="5"/>
      <c r="C124" s="9"/>
      <c r="D124" s="9"/>
      <c r="E124" s="9"/>
      <c r="F124" s="13"/>
    </row>
    <row r="125" spans="1:11" ht="18.75" hidden="1" customHeight="1" x14ac:dyDescent="0.2">
      <c r="A125" s="5" t="s">
        <v>15</v>
      </c>
      <c r="B125" s="5"/>
      <c r="C125" s="18">
        <f>ROUND(C121*L$11,2)</f>
        <v>33.44</v>
      </c>
      <c r="D125" s="18">
        <f>ROUND(D121*M$11,2)</f>
        <v>34.83</v>
      </c>
      <c r="E125" s="18">
        <f>+D125-C125</f>
        <v>1.3900000000000006</v>
      </c>
      <c r="F125" s="19">
        <f t="shared" ref="F125:F127" si="17">+E125/C125</f>
        <v>4.1566985645933037E-2</v>
      </c>
      <c r="K125" t="str">
        <f>TEXT(A117,"")&amp;" - "&amp;TEXT(A125,"")</f>
        <v>RES NH 4B - Manufactured Home Park - EDA Taxes</v>
      </c>
    </row>
    <row r="126" spans="1:11" ht="18.75" hidden="1" customHeight="1" x14ac:dyDescent="0.2">
      <c r="A126" s="5" t="s">
        <v>16</v>
      </c>
      <c r="B126" s="5"/>
      <c r="C126" s="18">
        <f>ROUND(C121*L$12,2)</f>
        <v>34.119999999999997</v>
      </c>
      <c r="D126" s="18">
        <f>ROUND(D121*M$12,2)</f>
        <v>35.54</v>
      </c>
      <c r="E126" s="18">
        <f>+D126-C126</f>
        <v>1.4200000000000017</v>
      </c>
      <c r="F126" s="19">
        <f t="shared" si="17"/>
        <v>4.1617819460726901E-2</v>
      </c>
      <c r="K126" t="str">
        <f>TEXT(A117,"")&amp;" - "&amp;TEXT(A126,"")</f>
        <v>RES NH 4B - Manufactured Home Park - HRA Taxes</v>
      </c>
    </row>
    <row r="127" spans="1:11" ht="18.75" hidden="1" customHeight="1" thickBot="1" x14ac:dyDescent="0.3">
      <c r="A127" s="20" t="s">
        <v>5</v>
      </c>
      <c r="B127" s="20"/>
      <c r="C127" s="21">
        <f>SUM(C123:C126)</f>
        <v>1408.46</v>
      </c>
      <c r="D127" s="21">
        <f>SUM(D123:D126)</f>
        <v>1451.55</v>
      </c>
      <c r="E127" s="21">
        <f>+D127-C127</f>
        <v>43.089999999999918</v>
      </c>
      <c r="F127" s="23">
        <f t="shared" si="17"/>
        <v>3.0593698081592603E-2</v>
      </c>
    </row>
    <row r="128" spans="1:11" ht="18.75" hidden="1" customHeight="1" thickTop="1" x14ac:dyDescent="0.2"/>
    <row r="129" spans="1:11" ht="18.75" hidden="1" customHeight="1" x14ac:dyDescent="0.2"/>
    <row r="130" spans="1:11" ht="18.75" hidden="1" thickBot="1" x14ac:dyDescent="0.3">
      <c r="A130" s="50" t="str">
        <f>+K7</f>
        <v>AG NHSTD - Agriculture Non-Homestead</v>
      </c>
      <c r="B130" s="50"/>
      <c r="C130" s="50"/>
      <c r="D130" s="50"/>
      <c r="E130" s="50"/>
      <c r="F130" s="50"/>
    </row>
    <row r="131" spans="1:11" ht="18.75" hidden="1" customHeight="1" x14ac:dyDescent="0.25">
      <c r="A131" s="5"/>
      <c r="B131" s="5"/>
      <c r="C131" s="6" t="s">
        <v>10</v>
      </c>
      <c r="D131" s="6" t="s">
        <v>6</v>
      </c>
      <c r="E131" s="6" t="s">
        <v>6</v>
      </c>
      <c r="F131" s="6" t="s">
        <v>8</v>
      </c>
    </row>
    <row r="132" spans="1:11" ht="18.75" hidden="1" customHeight="1" x14ac:dyDescent="0.25">
      <c r="A132" s="5"/>
      <c r="B132" s="5"/>
      <c r="C132" s="7">
        <v>2019</v>
      </c>
      <c r="D132" s="7">
        <v>2020</v>
      </c>
      <c r="E132" s="7" t="s">
        <v>7</v>
      </c>
      <c r="F132" s="7" t="s">
        <v>7</v>
      </c>
    </row>
    <row r="133" spans="1:11" ht="18.75" hidden="1" customHeight="1" x14ac:dyDescent="0.2">
      <c r="A133" s="5" t="s">
        <v>3</v>
      </c>
      <c r="B133" s="5"/>
      <c r="C133" s="11">
        <f>+$B$8</f>
        <v>160000</v>
      </c>
      <c r="D133" s="11">
        <f>+$B$9</f>
        <v>166500</v>
      </c>
      <c r="E133" s="11">
        <f>+D133-C133</f>
        <v>6500</v>
      </c>
      <c r="F133" s="12">
        <f>+E133/C133</f>
        <v>4.0625000000000001E-2</v>
      </c>
    </row>
    <row r="134" spans="1:11" ht="18.75" hidden="1" customHeight="1" x14ac:dyDescent="0.2">
      <c r="A134" s="5" t="s">
        <v>12</v>
      </c>
      <c r="B134" s="5"/>
      <c r="C134" s="9">
        <f>ROUNDUP(C133*0.01,0)</f>
        <v>1600</v>
      </c>
      <c r="D134" s="9">
        <f>ROUNDUP(D133*0.01,0)</f>
        <v>1665</v>
      </c>
      <c r="E134" s="9">
        <f>+D134-C134</f>
        <v>65</v>
      </c>
      <c r="F134" s="13"/>
      <c r="K134" t="str">
        <f>TEXT(A130,"")&amp;" - "&amp;TEXT(A134,"")</f>
        <v>AG NHSTD - Agriculture Non-Homestead - Tax Capacity</v>
      </c>
    </row>
    <row r="135" spans="1:11" ht="18.75" hidden="1" customHeight="1" x14ac:dyDescent="0.2">
      <c r="A135" s="5" t="s">
        <v>4</v>
      </c>
      <c r="B135" s="5"/>
      <c r="C135" s="14">
        <f>+$L$10</f>
        <v>0.67044999999999999</v>
      </c>
      <c r="D135" s="14">
        <f>+$M$10</f>
        <v>0.66339000000000004</v>
      </c>
      <c r="E135" s="14"/>
      <c r="F135" s="13"/>
    </row>
    <row r="136" spans="1:11" ht="18.75" hidden="1" customHeight="1" thickBot="1" x14ac:dyDescent="0.3">
      <c r="A136" s="15" t="s">
        <v>14</v>
      </c>
      <c r="B136" s="15"/>
      <c r="C136" s="16">
        <f>ROUND(C134*C135,2)</f>
        <v>1072.72</v>
      </c>
      <c r="D136" s="16">
        <f>ROUND(D134*D135,2)</f>
        <v>1104.54</v>
      </c>
      <c r="E136" s="16">
        <f>+D136-C136</f>
        <v>31.819999999999936</v>
      </c>
      <c r="F136" s="17">
        <f t="shared" ref="F136" si="18">+E136/C136</f>
        <v>2.9662912968901424E-2</v>
      </c>
      <c r="K136" t="str">
        <f>TEXT(A130,"")&amp;" - "&amp;TEXT(A136,"")</f>
        <v>AG NHSTD - Agriculture Non-Homestead - City Taxes</v>
      </c>
    </row>
    <row r="137" spans="1:11" ht="18.75" hidden="1" customHeight="1" thickTop="1" x14ac:dyDescent="0.2">
      <c r="A137" s="5"/>
      <c r="B137" s="5"/>
      <c r="C137" s="9"/>
      <c r="D137" s="9"/>
      <c r="E137" s="9"/>
      <c r="F137" s="13"/>
    </row>
    <row r="138" spans="1:11" ht="18.75" hidden="1" customHeight="1" x14ac:dyDescent="0.2">
      <c r="A138" s="5" t="s">
        <v>15</v>
      </c>
      <c r="B138" s="5"/>
      <c r="C138" s="18">
        <f>ROUND(C134*L$11,2)</f>
        <v>26.75</v>
      </c>
      <c r="D138" s="18">
        <f>ROUND(D134*M$11,2)</f>
        <v>27.86</v>
      </c>
      <c r="E138" s="18">
        <f>+D138-C138</f>
        <v>1.1099999999999994</v>
      </c>
      <c r="F138" s="19">
        <f t="shared" ref="F138:F140" si="19">+E138/C138</f>
        <v>4.1495327102803715E-2</v>
      </c>
      <c r="K138" t="str">
        <f>TEXT(A130,"")&amp;" - "&amp;TEXT(A138,"")</f>
        <v>AG NHSTD - Agriculture Non-Homestead - EDA Taxes</v>
      </c>
    </row>
    <row r="139" spans="1:11" ht="18.75" hidden="1" customHeight="1" x14ac:dyDescent="0.2">
      <c r="A139" s="5" t="s">
        <v>16</v>
      </c>
      <c r="B139" s="5"/>
      <c r="C139" s="18">
        <f>ROUND(C134*L$12,2)</f>
        <v>27.3</v>
      </c>
      <c r="D139" s="18">
        <f>ROUND(D134*M$12,2)</f>
        <v>28.42</v>
      </c>
      <c r="E139" s="18">
        <f>+D139-C139</f>
        <v>1.120000000000001</v>
      </c>
      <c r="F139" s="19">
        <f t="shared" si="19"/>
        <v>4.102564102564106E-2</v>
      </c>
      <c r="K139" t="str">
        <f>TEXT(A130,"")&amp;" - "&amp;TEXT(A139,"")</f>
        <v>AG NHSTD - Agriculture Non-Homestead - HRA Taxes</v>
      </c>
    </row>
    <row r="140" spans="1:11" ht="18.75" hidden="1" customHeight="1" thickBot="1" x14ac:dyDescent="0.3">
      <c r="A140" s="20" t="s">
        <v>5</v>
      </c>
      <c r="B140" s="20"/>
      <c r="C140" s="21">
        <f>SUM(C136:C139)</f>
        <v>1126.77</v>
      </c>
      <c r="D140" s="21">
        <f>SUM(D136:D139)</f>
        <v>1160.82</v>
      </c>
      <c r="E140" s="21">
        <f>+D140-C140</f>
        <v>34.049999999999955</v>
      </c>
      <c r="F140" s="23">
        <f t="shared" si="19"/>
        <v>3.0219121914853923E-2</v>
      </c>
    </row>
    <row r="141" spans="1:11" ht="18.75" hidden="1" customHeight="1" thickTop="1" x14ac:dyDescent="0.2"/>
    <row r="142" spans="1:11" ht="18.75" hidden="1" customHeight="1" x14ac:dyDescent="0.2"/>
    <row r="143" spans="1:11" ht="18.75" hidden="1" customHeight="1" x14ac:dyDescent="0.2"/>
    <row r="144" spans="1:11" ht="18.75" hidden="1" customHeight="1" x14ac:dyDescent="0.2"/>
    <row r="145" ht="18.75" hidden="1" customHeight="1" x14ac:dyDescent="0.2"/>
    <row r="146" ht="18.75" hidden="1" customHeight="1" x14ac:dyDescent="0.2"/>
    <row r="147" ht="18.75" hidden="1" customHeight="1" x14ac:dyDescent="0.2"/>
    <row r="148" ht="18.75" hidden="1" customHeight="1" x14ac:dyDescent="0.2"/>
    <row r="149" ht="18.75" hidden="1" customHeight="1" x14ac:dyDescent="0.2"/>
    <row r="150" ht="18.75" hidden="1" customHeight="1" x14ac:dyDescent="0.2"/>
    <row r="151" ht="18.75" hidden="1" customHeight="1" x14ac:dyDescent="0.2"/>
    <row r="152" ht="18.75" hidden="1" customHeight="1" x14ac:dyDescent="0.2"/>
    <row r="153" ht="18.75" hidden="1" customHeight="1" x14ac:dyDescent="0.2"/>
    <row r="154" ht="18.7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</sheetData>
  <sheetProtection algorithmName="SHA-512" hashValue="JTj+vFjqUWtda8SdgkI0PZnlCr/7tP8qkw80MUhkPdGTVSKADrxU8ESxMCc7EBS+9Kufu1/mA7J27w1bBPWnuw==" saltValue="IMR3zjrzxW0M2VBnR2EHmQ==" spinCount="100000" sheet="1" objects="1" scenarios="1"/>
  <mergeCells count="38">
    <mergeCell ref="A12:F14"/>
    <mergeCell ref="A5:F6"/>
    <mergeCell ref="A3:F4"/>
    <mergeCell ref="A7:F7"/>
    <mergeCell ref="A8:A9"/>
    <mergeCell ref="A10:F10"/>
    <mergeCell ref="A117:F117"/>
    <mergeCell ref="A19:A22"/>
    <mergeCell ref="A101:F101"/>
    <mergeCell ref="A1:F1"/>
    <mergeCell ref="A2:F2"/>
    <mergeCell ref="C8:F8"/>
    <mergeCell ref="C9:F9"/>
    <mergeCell ref="A11:C11"/>
    <mergeCell ref="B38:F38"/>
    <mergeCell ref="A39:A41"/>
    <mergeCell ref="A34:A35"/>
    <mergeCell ref="A44:F44"/>
    <mergeCell ref="A59:F59"/>
    <mergeCell ref="A74:F74"/>
    <mergeCell ref="A89:F89"/>
    <mergeCell ref="A15:F15"/>
    <mergeCell ref="A130:F130"/>
    <mergeCell ref="A16:B18"/>
    <mergeCell ref="A23:F25"/>
    <mergeCell ref="F26:F29"/>
    <mergeCell ref="A26:A29"/>
    <mergeCell ref="A30:F32"/>
    <mergeCell ref="A33:F33"/>
    <mergeCell ref="A42:F43"/>
    <mergeCell ref="B39:F39"/>
    <mergeCell ref="B40:F40"/>
    <mergeCell ref="B41:F41"/>
    <mergeCell ref="B34:F34"/>
    <mergeCell ref="B35:F35"/>
    <mergeCell ref="B36:F36"/>
    <mergeCell ref="B37:F37"/>
    <mergeCell ref="A104:F104"/>
  </mergeCells>
  <dataValidations count="1">
    <dataValidation type="list" allowBlank="1" showInputMessage="1" showErrorMessage="1" sqref="A11:C11">
      <formula1>K$1:K$8</formula1>
    </dataValidation>
  </dataValidations>
  <printOptions horizontalCentered="1"/>
  <pageMargins left="0.2" right="0.2" top="0.5" bottom="0.25" header="0.3" footer="0.3"/>
  <pageSetup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City of Hutchinson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Reid</dc:creator>
  <cp:lastModifiedBy>Andy Reid</cp:lastModifiedBy>
  <cp:lastPrinted>2019-12-06T21:42:46Z</cp:lastPrinted>
  <dcterms:created xsi:type="dcterms:W3CDTF">2019-11-06T14:29:16Z</dcterms:created>
  <dcterms:modified xsi:type="dcterms:W3CDTF">2019-12-06T21:42:51Z</dcterms:modified>
</cp:coreProperties>
</file>